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codeName="ThisWorkbook"/>
  <mc:AlternateContent xmlns:mc="http://schemas.openxmlformats.org/markup-compatibility/2006">
    <mc:Choice Requires="x15">
      <x15ac:absPath xmlns:x15ac="http://schemas.microsoft.com/office/spreadsheetml/2010/11/ac" url="https://kzntransport-my.sharepoint.com/personal/njabulo_vezi_kzntransport_gov_za/Documents/Documents/All Projects/P52-3/ZNB01836-00000-00-HOD-INF-23-T/Stage 4 - Design Documentation/i_ Tender Document/Final/"/>
    </mc:Choice>
  </mc:AlternateContent>
  <xr:revisionPtr revIDLastSave="0" documentId="8_{E8B2D25F-F6A7-4778-B711-F0169C3E4120}" xr6:coauthVersionLast="47" xr6:coauthVersionMax="47" xr10:uidLastSave="{00000000-0000-0000-0000-000000000000}"/>
  <bookViews>
    <workbookView xWindow="-108" yWindow="-108" windowWidth="23256" windowHeight="12576" tabRatio="876" activeTab="5" xr2:uid="{00000000-000D-0000-FFFF-FFFF00000000}"/>
  </bookViews>
  <sheets>
    <sheet name="P52-2 BoQ" sheetId="39" r:id="rId1"/>
    <sheet name="A" sheetId="107" r:id="rId2"/>
    <sheet name="Sch F" sheetId="94" r:id="rId3"/>
    <sheet name="Sch E" sheetId="42" r:id="rId4"/>
    <sheet name="Summary" sheetId="97" r:id="rId5"/>
    <sheet name="Sch D" sheetId="108" r:id="rId6"/>
  </sheets>
  <definedNames>
    <definedName name="_Backfill">#REF!</definedName>
    <definedName name="_Benching">#REF!</definedName>
    <definedName name="_Brickwork">#REF!</definedName>
    <definedName name="_Clearing">#REF!</definedName>
    <definedName name="_Client1">#REF!</definedName>
    <definedName name="_Client2">#REF!</definedName>
    <definedName name="_ContractNo">#REF!</definedName>
    <definedName name="_ContractPeriod">#REF!</definedName>
    <definedName name="_Description">#REF!</definedName>
    <definedName name="_Excavation">#REF!</definedName>
    <definedName name="_Expansion">#REF!</definedName>
    <definedName name="_Formwork">#REF!</definedName>
    <definedName name="_Gabion">#REF!</definedName>
    <definedName name="_Geofabric">#REF!</definedName>
    <definedName name="_GPost">#REF!</definedName>
    <definedName name="_GRail">#REF!</definedName>
    <definedName name="_Haul">#REF!</definedName>
    <definedName name="_HaulPerMetre">#REF!</definedName>
    <definedName name="_KandC">#REF!</definedName>
    <definedName name="_Kerb">#REF!</definedName>
    <definedName name="_LabourDaily">#REF!</definedName>
    <definedName name="_LabourHours">#REF!</definedName>
    <definedName name="_LabourRate">#REF!</definedName>
    <definedName name="_Markup">#REF!</definedName>
    <definedName name="_Mesh">#REF!</definedName>
    <definedName name="_Mix">#REF!</definedName>
    <definedName name="_Place">#REF!</definedName>
    <definedName name="_Plaster">#REF!</definedName>
    <definedName name="_RoadLength">#REF!</definedName>
    <definedName name="_Roadmarkings">#REF!</definedName>
    <definedName name="_RoadstudSpc">#REF!</definedName>
    <definedName name="_Sheeting">#REF!</definedName>
    <definedName name="_Sign">#REF!</definedName>
    <definedName name="_Spread">#REF!</definedName>
    <definedName name="_Stamp">#REF!</definedName>
    <definedName name="_Subsoil">#REF!</definedName>
    <definedName name="_Summary">#REF!</definedName>
    <definedName name="_Wacker">#REF!</definedName>
    <definedName name="Page_A">#REF!</definedName>
    <definedName name="Page_D">#REF!</definedName>
    <definedName name="Page_F">#REF!</definedName>
    <definedName name="Page_G">#REF!</definedName>
    <definedName name="_xlnm.Print_Area" localSheetId="1">A!$A$2:$F$24</definedName>
    <definedName name="_xlnm.Print_Area" localSheetId="0">'P52-2 BoQ'!$A$4:$H$532</definedName>
    <definedName name="_xlnm.Print_Area" localSheetId="5">'Sch D'!$A$3:$I$47</definedName>
    <definedName name="_xlnm.Print_Area" localSheetId="3">'Sch E'!$A$3:$I$79</definedName>
    <definedName name="_xlnm.Print_Area" localSheetId="2">'Sch F'!$A$3:$H$89</definedName>
    <definedName name="_xlnm.Print_Area" localSheetId="4">Summary!$A$1:$F$26</definedName>
    <definedName name="_xlnm.Print_Titles" localSheetId="0">'P52-2 BoQ'!$5:$8</definedName>
    <definedName name="_xlnm.Print_Titles" localSheetId="3">'Sch E'!$6:$10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40" i="94" l="1"/>
  <c r="F346" i="39"/>
  <c r="F245" i="39"/>
  <c r="F195" i="39"/>
  <c r="H62" i="39"/>
  <c r="F5" i="39"/>
  <c r="F298" i="39"/>
  <c r="F384" i="39"/>
  <c r="C19" i="107"/>
  <c r="C17" i="107"/>
  <c r="C13" i="107"/>
  <c r="B45" i="108"/>
  <c r="H44" i="108"/>
  <c r="H42" i="108"/>
  <c r="H41" i="108"/>
  <c r="F43" i="108" s="1"/>
  <c r="H43" i="108" s="1"/>
  <c r="H39" i="108"/>
  <c r="H38" i="108"/>
  <c r="H36" i="108"/>
  <c r="H35" i="108"/>
  <c r="F37" i="108" s="1"/>
  <c r="H37" i="108" s="1"/>
  <c r="H34" i="108"/>
  <c r="H33" i="108"/>
  <c r="H32" i="108"/>
  <c r="H31" i="108"/>
  <c r="H30" i="108"/>
  <c r="H29" i="108"/>
  <c r="H28" i="108"/>
  <c r="H27" i="108"/>
  <c r="H26" i="108"/>
  <c r="H25" i="108"/>
  <c r="H24" i="108"/>
  <c r="H23" i="108"/>
  <c r="H22" i="108"/>
  <c r="H21" i="108"/>
  <c r="H20" i="108"/>
  <c r="H19" i="108"/>
  <c r="H18" i="108"/>
  <c r="H17" i="108"/>
  <c r="H16" i="108"/>
  <c r="H15" i="108"/>
  <c r="H45" i="108" s="1"/>
  <c r="E9" i="97" s="1"/>
  <c r="H14" i="108"/>
  <c r="H13" i="108"/>
  <c r="H12" i="108"/>
  <c r="H11" i="108"/>
  <c r="H76" i="42"/>
  <c r="H75" i="42"/>
  <c r="H74" i="42"/>
  <c r="H73" i="42"/>
  <c r="H72" i="42"/>
  <c r="H71" i="42"/>
  <c r="H70" i="42"/>
  <c r="H69" i="42"/>
  <c r="F68" i="42"/>
  <c r="H68" i="42" s="1"/>
  <c r="H67" i="42"/>
  <c r="H66" i="42"/>
  <c r="H65" i="42"/>
  <c r="H64" i="42"/>
  <c r="H63" i="42"/>
  <c r="F62" i="42"/>
  <c r="H62" i="42" s="1"/>
  <c r="H61" i="42"/>
  <c r="H60" i="42"/>
  <c r="H59" i="42"/>
  <c r="H58" i="42"/>
  <c r="H57" i="42"/>
  <c r="H56" i="42"/>
  <c r="H55" i="42"/>
  <c r="H54" i="42"/>
  <c r="H53" i="42"/>
  <c r="H51" i="42"/>
  <c r="H50" i="42"/>
  <c r="F52" i="42" s="1"/>
  <c r="H52" i="42" s="1"/>
  <c r="H49" i="42"/>
  <c r="H48" i="42"/>
  <c r="H47" i="42"/>
  <c r="H46" i="42"/>
  <c r="H44" i="42"/>
  <c r="H43" i="42"/>
  <c r="F45" i="42" s="1"/>
  <c r="H45" i="42" s="1"/>
  <c r="H42" i="42"/>
  <c r="H41" i="42"/>
  <c r="H40" i="42"/>
  <c r="H39" i="42"/>
  <c r="H37" i="42"/>
  <c r="H36" i="42"/>
  <c r="H35" i="42"/>
  <c r="F38" i="42" s="1"/>
  <c r="H38" i="42" s="1"/>
  <c r="H34" i="42"/>
  <c r="H33" i="42"/>
  <c r="H32" i="42"/>
  <c r="H31" i="42"/>
  <c r="H30" i="42"/>
  <c r="H29" i="42"/>
  <c r="F28" i="42"/>
  <c r="H28" i="42" s="1"/>
  <c r="H27" i="42"/>
  <c r="H26" i="42"/>
  <c r="H25" i="42"/>
  <c r="H20" i="42"/>
  <c r="H18" i="42"/>
  <c r="H17" i="42"/>
  <c r="F19" i="42" s="1"/>
  <c r="H19" i="42" s="1"/>
  <c r="H16" i="42"/>
  <c r="H15" i="42"/>
  <c r="H14" i="42"/>
  <c r="H13" i="42"/>
  <c r="H12" i="42"/>
  <c r="H11" i="42"/>
  <c r="H81" i="94"/>
  <c r="F81" i="94"/>
  <c r="H80" i="94"/>
  <c r="H79" i="94"/>
  <c r="H78" i="94"/>
  <c r="H77" i="94"/>
  <c r="H76" i="94"/>
  <c r="H74" i="94"/>
  <c r="H73" i="94"/>
  <c r="F75" i="94" s="1"/>
  <c r="H75" i="94" s="1"/>
  <c r="H72" i="94"/>
  <c r="H71" i="94"/>
  <c r="H70" i="94"/>
  <c r="H68" i="94"/>
  <c r="H67" i="94"/>
  <c r="F69" i="94" s="1"/>
  <c r="H69" i="94" s="1"/>
  <c r="H66" i="94"/>
  <c r="H65" i="94"/>
  <c r="H64" i="94"/>
  <c r="H62" i="94"/>
  <c r="H61" i="94"/>
  <c r="F63" i="94" s="1"/>
  <c r="H63" i="94" s="1"/>
  <c r="H60" i="94"/>
  <c r="H59" i="94"/>
  <c r="H58" i="94"/>
  <c r="H57" i="94"/>
  <c r="H56" i="94"/>
  <c r="H55" i="94"/>
  <c r="H54" i="94"/>
  <c r="H52" i="94"/>
  <c r="H51" i="94"/>
  <c r="F53" i="94" s="1"/>
  <c r="H53" i="94" s="1"/>
  <c r="H50" i="94"/>
  <c r="H48" i="94"/>
  <c r="H46" i="94"/>
  <c r="H45" i="94"/>
  <c r="H28" i="94"/>
  <c r="H27" i="94"/>
  <c r="H26" i="94"/>
  <c r="H25" i="94"/>
  <c r="H24" i="94"/>
  <c r="H23" i="94"/>
  <c r="H22" i="94"/>
  <c r="H21" i="94"/>
  <c r="H20" i="94"/>
  <c r="H19" i="94"/>
  <c r="H18" i="94"/>
  <c r="H17" i="94"/>
  <c r="H16" i="94"/>
  <c r="H15" i="94"/>
  <c r="H14" i="94"/>
  <c r="H13" i="94"/>
  <c r="H12" i="94"/>
  <c r="H11" i="94"/>
  <c r="H525" i="39"/>
  <c r="H524" i="39"/>
  <c r="H522" i="39"/>
  <c r="H521" i="39"/>
  <c r="F523" i="39" s="1"/>
  <c r="H523" i="39" s="1"/>
  <c r="H520" i="39"/>
  <c r="H519" i="39"/>
  <c r="H518" i="39"/>
  <c r="H517" i="39"/>
  <c r="H504" i="39"/>
  <c r="H502" i="39"/>
  <c r="H498" i="39"/>
  <c r="H496" i="39"/>
  <c r="H493" i="39"/>
  <c r="H492" i="39"/>
  <c r="H491" i="39"/>
  <c r="H489" i="39"/>
  <c r="H488" i="39"/>
  <c r="H487" i="39"/>
  <c r="H486" i="39"/>
  <c r="H484" i="39"/>
  <c r="H483" i="39"/>
  <c r="H481" i="39"/>
  <c r="H480" i="39"/>
  <c r="H479" i="39"/>
  <c r="H478" i="39"/>
  <c r="H477" i="39"/>
  <c r="H476" i="39"/>
  <c r="H475" i="39"/>
  <c r="H474" i="39"/>
  <c r="H473" i="39"/>
  <c r="H472" i="39"/>
  <c r="H471" i="39"/>
  <c r="H470" i="39"/>
  <c r="H469" i="39"/>
  <c r="H468" i="39"/>
  <c r="H467" i="39"/>
  <c r="H465" i="39"/>
  <c r="H464" i="39"/>
  <c r="H463" i="39"/>
  <c r="C456" i="39"/>
  <c r="H424" i="39"/>
  <c r="H422" i="39"/>
  <c r="H421" i="39"/>
  <c r="H420" i="39"/>
  <c r="H419" i="39"/>
  <c r="H418" i="39"/>
  <c r="H417" i="39"/>
  <c r="H416" i="39"/>
  <c r="H415" i="39"/>
  <c r="H413" i="39"/>
  <c r="H412" i="39"/>
  <c r="H410" i="39"/>
  <c r="H409" i="39"/>
  <c r="H408" i="39"/>
  <c r="H407" i="39"/>
  <c r="H406" i="39"/>
  <c r="H405" i="39"/>
  <c r="H404" i="39"/>
  <c r="H403" i="39"/>
  <c r="H402" i="39"/>
  <c r="H401" i="39"/>
  <c r="F400" i="39"/>
  <c r="H400" i="39" s="1"/>
  <c r="H399" i="39"/>
  <c r="H398" i="39"/>
  <c r="H397" i="39"/>
  <c r="H396" i="39"/>
  <c r="H395" i="39"/>
  <c r="H394" i="39"/>
  <c r="H393" i="39"/>
  <c r="H392" i="39"/>
  <c r="H391" i="39"/>
  <c r="H389" i="39"/>
  <c r="H388" i="39"/>
  <c r="H387" i="39"/>
  <c r="H378" i="39"/>
  <c r="H376" i="39"/>
  <c r="H375" i="39"/>
  <c r="F377" i="39" s="1"/>
  <c r="H377" i="39" s="1"/>
  <c r="H374" i="39"/>
  <c r="H369" i="39"/>
  <c r="H358" i="39"/>
  <c r="F357" i="39"/>
  <c r="H357" i="39" s="1"/>
  <c r="H356" i="39"/>
  <c r="H354" i="39"/>
  <c r="H352" i="39"/>
  <c r="H351" i="39"/>
  <c r="H342" i="39"/>
  <c r="H339" i="39"/>
  <c r="H337" i="39"/>
  <c r="H336" i="39"/>
  <c r="H335" i="39"/>
  <c r="H333" i="39"/>
  <c r="H332" i="39"/>
  <c r="H331" i="39"/>
  <c r="H329" i="39"/>
  <c r="H328" i="39"/>
  <c r="H326" i="39"/>
  <c r="H324" i="39"/>
  <c r="H323" i="39"/>
  <c r="H322" i="39"/>
  <c r="H321" i="39"/>
  <c r="H320" i="39"/>
  <c r="H319" i="39"/>
  <c r="H318" i="39"/>
  <c r="H317" i="39"/>
  <c r="H316" i="39"/>
  <c r="H315" i="39"/>
  <c r="H314" i="39"/>
  <c r="H313" i="39"/>
  <c r="H312" i="39"/>
  <c r="H310" i="39"/>
  <c r="H306" i="39"/>
  <c r="H305" i="39"/>
  <c r="H304" i="39"/>
  <c r="H303" i="39"/>
  <c r="H302" i="39"/>
  <c r="H295" i="39"/>
  <c r="H292" i="39"/>
  <c r="H290" i="39"/>
  <c r="H289" i="39"/>
  <c r="H285" i="39"/>
  <c r="H284" i="39"/>
  <c r="H282" i="39"/>
  <c r="H281" i="39"/>
  <c r="H280" i="39"/>
  <c r="H279" i="39"/>
  <c r="H278" i="39"/>
  <c r="H277" i="39"/>
  <c r="H275" i="39"/>
  <c r="H273" i="39"/>
  <c r="H272" i="39"/>
  <c r="F274" i="39" s="1"/>
  <c r="H274" i="39" s="1"/>
  <c r="H271" i="39"/>
  <c r="H269" i="39"/>
  <c r="H268" i="39"/>
  <c r="F270" i="39" s="1"/>
  <c r="H270" i="39" s="1"/>
  <c r="H267" i="39"/>
  <c r="H265" i="39"/>
  <c r="H264" i="39"/>
  <c r="F266" i="39" s="1"/>
  <c r="H266" i="39" s="1"/>
  <c r="H263" i="39"/>
  <c r="H262" i="39"/>
  <c r="H261" i="39"/>
  <c r="H260" i="39"/>
  <c r="H259" i="39"/>
  <c r="H258" i="39"/>
  <c r="H257" i="39"/>
  <c r="H256" i="39"/>
  <c r="H255" i="39"/>
  <c r="H254" i="39"/>
  <c r="H253" i="39"/>
  <c r="H242" i="39"/>
  <c r="H241" i="39"/>
  <c r="H240" i="39"/>
  <c r="H239" i="39"/>
  <c r="H238" i="39"/>
  <c r="H237" i="39"/>
  <c r="H236" i="39"/>
  <c r="H235" i="39"/>
  <c r="H234" i="39"/>
  <c r="H233" i="39"/>
  <c r="H232" i="39"/>
  <c r="H231" i="39"/>
  <c r="H230" i="39"/>
  <c r="H229" i="39"/>
  <c r="H228" i="39"/>
  <c r="H227" i="39"/>
  <c r="H226" i="39"/>
  <c r="H224" i="39"/>
  <c r="H223" i="39"/>
  <c r="H222" i="39"/>
  <c r="H221" i="39"/>
  <c r="H220" i="39"/>
  <c r="H219" i="39"/>
  <c r="H218" i="39"/>
  <c r="H217" i="39"/>
  <c r="H216" i="39"/>
  <c r="H214" i="39"/>
  <c r="H213" i="39"/>
  <c r="H212" i="39"/>
  <c r="H211" i="39"/>
  <c r="H209" i="39"/>
  <c r="H207" i="39"/>
  <c r="H206" i="39"/>
  <c r="F208" i="39" s="1"/>
  <c r="H208" i="39" s="1"/>
  <c r="H205" i="39"/>
  <c r="H204" i="39"/>
  <c r="H203" i="39"/>
  <c r="H202" i="39"/>
  <c r="H201" i="39"/>
  <c r="H200" i="39"/>
  <c r="H199" i="39"/>
  <c r="H99" i="39"/>
  <c r="H97" i="39"/>
  <c r="H94" i="39"/>
  <c r="H91" i="39"/>
  <c r="F119" i="39"/>
  <c r="H119" i="39" s="1"/>
  <c r="H118" i="39"/>
  <c r="H117" i="39"/>
  <c r="H116" i="39"/>
  <c r="H115" i="39"/>
  <c r="H114" i="39"/>
  <c r="H113" i="39"/>
  <c r="H112" i="39"/>
  <c r="H111" i="39"/>
  <c r="H110" i="39"/>
  <c r="H109" i="39"/>
  <c r="B61" i="39"/>
  <c r="H60" i="39"/>
  <c r="H59" i="39"/>
  <c r="H55" i="39"/>
  <c r="H48" i="39"/>
  <c r="H47" i="39"/>
  <c r="H46" i="39"/>
  <c r="H45" i="39"/>
  <c r="H44" i="39"/>
  <c r="H43" i="39"/>
  <c r="H42" i="39"/>
  <c r="H41" i="39"/>
  <c r="H40" i="39"/>
  <c r="H39" i="39"/>
  <c r="H37" i="39"/>
  <c r="H36" i="39"/>
  <c r="F38" i="39" s="1"/>
  <c r="H38" i="39" s="1"/>
  <c r="H35" i="39"/>
  <c r="H34" i="39"/>
  <c r="H33" i="39"/>
  <c r="H32" i="39"/>
  <c r="H31" i="39"/>
  <c r="H30" i="39"/>
  <c r="H29" i="39"/>
  <c r="H26" i="39"/>
  <c r="H24" i="39"/>
  <c r="H23" i="39"/>
  <c r="H22" i="39"/>
  <c r="H21" i="39"/>
  <c r="H20" i="39"/>
  <c r="H19" i="39"/>
  <c r="H18" i="39"/>
  <c r="H17" i="39"/>
  <c r="H16" i="39"/>
  <c r="H15" i="39"/>
  <c r="H14" i="39"/>
  <c r="H13" i="39"/>
  <c r="H12" i="39"/>
  <c r="H11" i="39"/>
  <c r="H10" i="39"/>
  <c r="H9" i="39"/>
  <c r="F338" i="39" l="1"/>
  <c r="H338" i="39" s="1"/>
  <c r="H77" i="42"/>
  <c r="E11" i="97" s="1"/>
  <c r="H47" i="94"/>
  <c r="F49" i="94" s="1"/>
  <c r="H49" i="94" s="1"/>
  <c r="H243" i="39"/>
  <c r="H249" i="39" s="1"/>
  <c r="H70" i="39" l="1"/>
  <c r="H72" i="39"/>
  <c r="H77" i="39"/>
  <c r="H79" i="39"/>
  <c r="H81" i="39"/>
  <c r="H85" i="39"/>
  <c r="H87" i="39"/>
  <c r="H10" i="108"/>
  <c r="C192" i="39"/>
  <c r="C343" i="39"/>
  <c r="C363" i="39"/>
  <c r="C381" i="39"/>
  <c r="C510" i="39"/>
  <c r="C530" i="39"/>
  <c r="C21" i="107"/>
  <c r="C20" i="107"/>
  <c r="C18" i="107"/>
  <c r="C16" i="107"/>
  <c r="C15" i="107"/>
  <c r="C14" i="107"/>
  <c r="B530" i="39"/>
  <c r="H529" i="39"/>
  <c r="H528" i="39"/>
  <c r="H527" i="39"/>
  <c r="H516" i="39"/>
  <c r="F513" i="39"/>
  <c r="B510" i="39"/>
  <c r="H509" i="39"/>
  <c r="H508" i="39"/>
  <c r="H507" i="39"/>
  <c r="H510" i="39" s="1"/>
  <c r="H462" i="39"/>
  <c r="F459" i="39"/>
  <c r="H455" i="39"/>
  <c r="H454" i="39"/>
  <c r="B381" i="39"/>
  <c r="H380" i="39"/>
  <c r="F366" i="39"/>
  <c r="H362" i="39"/>
  <c r="H350" i="39"/>
  <c r="B343" i="39"/>
  <c r="H301" i="39"/>
  <c r="H343" i="39" s="1"/>
  <c r="E16" i="107" s="1"/>
  <c r="H252" i="39"/>
  <c r="H296" i="39" s="1"/>
  <c r="B245" i="39"/>
  <c r="H198" i="39"/>
  <c r="B192" i="39"/>
  <c r="H191" i="39"/>
  <c r="H192" i="39" s="1"/>
  <c r="E14" i="107" s="1"/>
  <c r="H108" i="39"/>
  <c r="F105" i="39"/>
  <c r="S26" i="97"/>
  <c r="H74" i="39"/>
  <c r="H75" i="39"/>
  <c r="H76" i="39"/>
  <c r="H78" i="39"/>
  <c r="H80" i="39"/>
  <c r="H82" i="39"/>
  <c r="H83" i="39"/>
  <c r="H84" i="39"/>
  <c r="H86" i="39"/>
  <c r="H88" i="39"/>
  <c r="H93" i="39"/>
  <c r="E20" i="107" l="1"/>
  <c r="H456" i="39"/>
  <c r="E19" i="107" s="1"/>
  <c r="H363" i="39"/>
  <c r="E17" i="107" s="1"/>
  <c r="H530" i="39"/>
  <c r="E21" i="107" s="1"/>
  <c r="E15" i="107" l="1"/>
  <c r="C296" i="39"/>
  <c r="H1" i="108"/>
  <c r="H381" i="39"/>
  <c r="E18" i="107" s="1"/>
  <c r="B2" i="97" l="1"/>
  <c r="B1" i="97"/>
  <c r="H44" i="94"/>
  <c r="B40" i="94"/>
  <c r="B36" i="94"/>
  <c r="B88" i="94" s="1"/>
  <c r="H35" i="94"/>
  <c r="H34" i="94"/>
  <c r="H33" i="94"/>
  <c r="H32" i="94"/>
  <c r="H31" i="94"/>
  <c r="H30" i="94"/>
  <c r="H29" i="94"/>
  <c r="H10" i="94"/>
  <c r="B38" i="94"/>
  <c r="H10" i="42"/>
  <c r="B6" i="107"/>
  <c r="C1" i="107"/>
  <c r="B102" i="39"/>
  <c r="H101" i="39"/>
  <c r="H100" i="39"/>
  <c r="H71" i="39"/>
  <c r="H8" i="39"/>
  <c r="H102" i="39" l="1"/>
  <c r="H61" i="39"/>
  <c r="B7" i="42"/>
  <c r="H36" i="94"/>
  <c r="B41" i="94"/>
  <c r="F2" i="107"/>
  <c r="H43" i="94" l="1"/>
  <c r="H88" i="94"/>
  <c r="E10" i="97" s="1"/>
  <c r="C61" i="39"/>
  <c r="E13" i="107"/>
  <c r="E23" i="107" s="1"/>
  <c r="E8" i="97" s="1"/>
  <c r="H1" i="42"/>
  <c r="C102" i="39" l="1"/>
  <c r="E1" i="107" l="1"/>
  <c r="H1" i="94" l="1"/>
  <c r="C36" i="94" s="1"/>
  <c r="C88" i="94" s="1"/>
  <c r="E13" i="97" l="1"/>
  <c r="E15" i="97" l="1"/>
  <c r="E16" i="97"/>
  <c r="B18" i="97" l="1"/>
  <c r="E17" i="97"/>
  <c r="E18" i="97" l="1"/>
  <c r="E19" i="97" s="1"/>
  <c r="E20" i="97" s="1"/>
  <c r="E21" i="97" s="1"/>
  <c r="B366" i="39"/>
  <c r="B346" i="39"/>
  <c r="B298" i="39"/>
  <c r="B384" i="39"/>
</calcChain>
</file>

<file path=xl/sharedStrings.xml><?xml version="1.0" encoding="utf-8"?>
<sst xmlns="http://schemas.openxmlformats.org/spreadsheetml/2006/main" count="720" uniqueCount="416">
  <si>
    <t>ITEM No</t>
  </si>
  <si>
    <t>DESCRIPTION</t>
  </si>
  <si>
    <t>UNIT</t>
  </si>
  <si>
    <t>LI</t>
  </si>
  <si>
    <t>QUANTITY</t>
  </si>
  <si>
    <t>RATE</t>
  </si>
  <si>
    <t>AMOUNT</t>
  </si>
  <si>
    <t>SCHEDULE A: ROADWORKS</t>
  </si>
  <si>
    <t>ITEM NO</t>
  </si>
  <si>
    <t>GENERAL REQUIREMENTS AND PAYMENTS</t>
  </si>
  <si>
    <t>C1.2.1</t>
  </si>
  <si>
    <t>Environmental Management</t>
  </si>
  <si>
    <t>C1.2.1.1</t>
  </si>
  <si>
    <t>Monitoring of compliance with and reporting on the EMP</t>
  </si>
  <si>
    <t xml:space="preserve">Month </t>
  </si>
  <si>
    <t>C1.2.2</t>
  </si>
  <si>
    <t>Programming and Reporting</t>
  </si>
  <si>
    <t>C1.2.2.4</t>
  </si>
  <si>
    <t>L/Sum</t>
  </si>
  <si>
    <t>C1.2.2.5</t>
  </si>
  <si>
    <t>Month</t>
  </si>
  <si>
    <t>C1.2.2.6</t>
  </si>
  <si>
    <t>C1.2.3</t>
  </si>
  <si>
    <t>Routine and maintenance of existing public  roads within the site of the works or other public roads outside the site of work which are used as detour</t>
  </si>
  <si>
    <t>C1.2.3.2</t>
  </si>
  <si>
    <t>km</t>
  </si>
  <si>
    <t>C1.2.3.3</t>
  </si>
  <si>
    <t>Cleaning out culverts</t>
  </si>
  <si>
    <t>m³</t>
  </si>
  <si>
    <t>C1.2.3.11</t>
  </si>
  <si>
    <t>Other road maintenance work ordered by the engineer</t>
  </si>
  <si>
    <t>P/Sum</t>
  </si>
  <si>
    <t>C1.2.3.12</t>
  </si>
  <si>
    <t>(b) Handling costs and profit in respect of subitem 1.2.3.11</t>
  </si>
  <si>
    <t>%</t>
  </si>
  <si>
    <t>C1.2.4</t>
  </si>
  <si>
    <t>C1.2.5</t>
  </si>
  <si>
    <t>Safety</t>
  </si>
  <si>
    <t>C1.2.5.1</t>
  </si>
  <si>
    <t>Health &amp; safety plan</t>
  </si>
  <si>
    <t>C1.2.5.2</t>
  </si>
  <si>
    <t>Implementation of Health &amp; safety plan</t>
  </si>
  <si>
    <t>No</t>
  </si>
  <si>
    <t>C1.2.8</t>
  </si>
  <si>
    <t>Dayworks</t>
  </si>
  <si>
    <t>(a) Unskilled labourer</t>
  </si>
  <si>
    <t>hr</t>
  </si>
  <si>
    <t>C1.2.8.2</t>
  </si>
  <si>
    <t>Construction equipment</t>
  </si>
  <si>
    <t>(b) Vibratory Roller</t>
  </si>
  <si>
    <t>(d) Front end loader backhoe</t>
  </si>
  <si>
    <t>(h) Other equipment (Pedestrain roller)</t>
  </si>
  <si>
    <t>C1.2.8.3</t>
  </si>
  <si>
    <t>Vehicles</t>
  </si>
  <si>
    <t>(b) Flatbed truck 8t</t>
  </si>
  <si>
    <t>(c ) Dump truck</t>
  </si>
  <si>
    <t>Total Carried Forward to Summary</t>
  </si>
  <si>
    <t>1.3</t>
  </si>
  <si>
    <t>CONTRACTOR'S ESTABLISHMENT ON SITE AND GENERAL OBLIGATIONS</t>
  </si>
  <si>
    <t>C1.3.1</t>
  </si>
  <si>
    <t>The Contractor's general obligations:</t>
  </si>
  <si>
    <t>C1.3.1.1</t>
  </si>
  <si>
    <t>(a) Fixed obligations</t>
  </si>
  <si>
    <t>Sum</t>
  </si>
  <si>
    <t>C1.3.1.2</t>
  </si>
  <si>
    <t>(b) Value-related obligations</t>
  </si>
  <si>
    <t>C1.3.1.3</t>
  </si>
  <si>
    <t>(c) Time-related obligations</t>
  </si>
  <si>
    <t>month</t>
  </si>
  <si>
    <t>C1.3.2</t>
  </si>
  <si>
    <t>Contract sign boards</t>
  </si>
  <si>
    <t>m²</t>
  </si>
  <si>
    <t>FACILITIES FOR THE ENGINEER</t>
  </si>
  <si>
    <t>C1.4.1.1</t>
  </si>
  <si>
    <t>Offices and conference room:</t>
  </si>
  <si>
    <t>C1.4.1.6</t>
  </si>
  <si>
    <t>Car ports</t>
  </si>
  <si>
    <t>C1.4.1.7</t>
  </si>
  <si>
    <t>Ablution unit</t>
  </si>
  <si>
    <t>C1.4.1.9</t>
  </si>
  <si>
    <t>Kitchen unit</t>
  </si>
  <si>
    <t>C1.4.2</t>
  </si>
  <si>
    <t>Items measured by area</t>
  </si>
  <si>
    <t>C1.4.2.9</t>
  </si>
  <si>
    <t>White boards</t>
  </si>
  <si>
    <r>
      <t>m</t>
    </r>
    <r>
      <rPr>
        <sz val="9"/>
        <color theme="1"/>
        <rFont val="Calibri"/>
        <family val="2"/>
      </rPr>
      <t>²</t>
    </r>
  </si>
  <si>
    <t>C1.4.2.11</t>
  </si>
  <si>
    <t>Galvanised wire mesh fence 1.8m high with 2.0m x1.8m storeroom gate with padlock</t>
  </si>
  <si>
    <t>C1.4.3</t>
  </si>
  <si>
    <t>Items measured by numbers</t>
  </si>
  <si>
    <t>C1.4.3.1</t>
  </si>
  <si>
    <t>Office swivel chairs</t>
  </si>
  <si>
    <t>No.</t>
  </si>
  <si>
    <t>C1.4.3.2</t>
  </si>
  <si>
    <t>Office chair</t>
  </si>
  <si>
    <t>C1.4.3.3</t>
  </si>
  <si>
    <t>Office desk with 3 drawers</t>
  </si>
  <si>
    <t>C1.4.3.8</t>
  </si>
  <si>
    <t>Conference table (7.5m x2.0m)</t>
  </si>
  <si>
    <t>C1.4.3.11</t>
  </si>
  <si>
    <t>General purpose steel cabinet with shelves lockup</t>
  </si>
  <si>
    <t>C1.4.3.13</t>
  </si>
  <si>
    <t>220/250 volt power outlet pug point</t>
  </si>
  <si>
    <t>C1.4.3.15</t>
  </si>
  <si>
    <t>Single 1 500mm,58-watt fluorescent tube ceiling light</t>
  </si>
  <si>
    <t>C1.4.3.23</t>
  </si>
  <si>
    <t>Fire extinguisher 9,0kg dry powder type</t>
  </si>
  <si>
    <t>C1.4.3.24</t>
  </si>
  <si>
    <t>Air conditioning unit</t>
  </si>
  <si>
    <t>C1.4.3.27</t>
  </si>
  <si>
    <t>Waste paper basket</t>
  </si>
  <si>
    <t>C1.4.3.28</t>
  </si>
  <si>
    <t>UPS/ Voltage stabiliser (2hrs rating)</t>
  </si>
  <si>
    <t>C1.4.3.29</t>
  </si>
  <si>
    <t>A3/A4 colour printer, copier, scanner</t>
  </si>
  <si>
    <t>C1.4.3.30</t>
  </si>
  <si>
    <t>A4 colour printer, copier , scanner</t>
  </si>
  <si>
    <t>Brought forward</t>
  </si>
  <si>
    <t>C1.4.3.31</t>
  </si>
  <si>
    <t>Rain guage</t>
  </si>
  <si>
    <t>C1.4.3.32</t>
  </si>
  <si>
    <t xml:space="preserve"> Maximum/minimum atmospheric temperature gauge</t>
  </si>
  <si>
    <t>C1.4.3.36</t>
  </si>
  <si>
    <t>Measuring wheel</t>
  </si>
  <si>
    <t>C1.4.3.37</t>
  </si>
  <si>
    <t>First aid kit</t>
  </si>
  <si>
    <t>C1.4.4.</t>
  </si>
  <si>
    <t xml:space="preserve"> Prime-cost items &amp; items paid for in a lump sum: </t>
  </si>
  <si>
    <t>C1.4.4.5</t>
  </si>
  <si>
    <t>The provision of internet connectivity and wifi data for Engineer's site staff</t>
  </si>
  <si>
    <t>PC sum</t>
  </si>
  <si>
    <t>C1.4.4.6</t>
  </si>
  <si>
    <t xml:space="preserve"> Handling costs &amp; profit in respect of subitem C1.4.4.5</t>
  </si>
  <si>
    <t>C1.4.4.7</t>
  </si>
  <si>
    <t>C1.4.4.8</t>
  </si>
  <si>
    <t xml:space="preserve"> Handling costs &amp; profit in respect of subitem C1.4.4.8</t>
  </si>
  <si>
    <t>C1.4.4.9</t>
  </si>
  <si>
    <t>The provision of complete 220/250-volt single phase electrical power installation, including all poles insulator wiring switchboards, main connection meter etc</t>
  </si>
  <si>
    <t>C1.4.4.10</t>
  </si>
  <si>
    <t xml:space="preserve"> Handling costs &amp; profit in respect of subitem C1.4.4.9</t>
  </si>
  <si>
    <t>C1.4.5</t>
  </si>
  <si>
    <t>Services at site offices, laboratories and site accommodation</t>
  </si>
  <si>
    <t>C1.4.5.1</t>
  </si>
  <si>
    <t>Fixed costs</t>
  </si>
  <si>
    <t xml:space="preserve">L/Sum </t>
  </si>
  <si>
    <t>C1.4.5.2</t>
  </si>
  <si>
    <t>Running costs</t>
  </si>
  <si>
    <t>C1.4.6</t>
  </si>
  <si>
    <t>Office Staff</t>
  </si>
  <si>
    <t>C1.4.8</t>
  </si>
  <si>
    <t>Site security measures for the Engineer's facilities</t>
  </si>
  <si>
    <t>C1.4.8.1</t>
  </si>
  <si>
    <t>Supply and installation of all required security measures at the Engineer's site offices and laboratories</t>
  </si>
  <si>
    <t>C1.4.8.2</t>
  </si>
  <si>
    <t>C1.5</t>
  </si>
  <si>
    <t>ACCOMMODATION OF TRAFFIC</t>
  </si>
  <si>
    <t>Accommodating traffic &amp; maintain deviations</t>
  </si>
  <si>
    <r>
      <t>m</t>
    </r>
    <r>
      <rPr>
        <sz val="9"/>
        <rFont val="Calibri"/>
        <family val="2"/>
      </rPr>
      <t>³</t>
    </r>
  </si>
  <si>
    <t>C1.5.7.1</t>
  </si>
  <si>
    <t>Delineators including mounting bases and ballast</t>
  </si>
  <si>
    <t>(a) Single sided</t>
  </si>
  <si>
    <t>b) Double  sided</t>
  </si>
  <si>
    <t>C1.5.7.3</t>
  </si>
  <si>
    <t>(a) Flagmen</t>
  </si>
  <si>
    <t>man-day</t>
  </si>
  <si>
    <t>C1.5.7.9</t>
  </si>
  <si>
    <t>Cleaning of traffic control facilities</t>
  </si>
  <si>
    <t>C1.5.8</t>
  </si>
  <si>
    <t>Traffic safety officer</t>
  </si>
  <si>
    <t>C1.5.9</t>
  </si>
  <si>
    <t>Traffic safety vehicle</t>
  </si>
  <si>
    <t>C1.5.11</t>
  </si>
  <si>
    <t>Provision of safety equipment for visitors</t>
  </si>
  <si>
    <t>C1.5.11.1</t>
  </si>
  <si>
    <t>Provision of reflective safety vest</t>
  </si>
  <si>
    <t>C1.5.12</t>
  </si>
  <si>
    <t>Additional traffic accommodation facilities ordered by Engineer</t>
  </si>
  <si>
    <t>C1.5.12.1</t>
  </si>
  <si>
    <t>Provision of additional traffic accommodation facilities ordered by Engineer</t>
  </si>
  <si>
    <t>C1.7.1</t>
  </si>
  <si>
    <t xml:space="preserve">Loading </t>
  </si>
  <si>
    <t>C1.7.2.1</t>
  </si>
  <si>
    <r>
      <t>m</t>
    </r>
    <r>
      <rPr>
        <sz val="9"/>
        <rFont val="Calibri"/>
        <family val="2"/>
      </rPr>
      <t>³</t>
    </r>
    <r>
      <rPr>
        <sz val="9"/>
        <rFont val="Arial"/>
        <family val="2"/>
      </rPr>
      <t>-km</t>
    </r>
  </si>
  <si>
    <t>GENERAL REQUIREMENTS AND TRENCHING FOR SERVICES</t>
  </si>
  <si>
    <t>C2.1.1</t>
  </si>
  <si>
    <t>C2.1.1.4</t>
  </si>
  <si>
    <t>C2.1.1.5</t>
  </si>
  <si>
    <t>(i) 0 m up to 1,5 m</t>
  </si>
  <si>
    <r>
      <t>m</t>
    </r>
    <r>
      <rPr>
        <sz val="9"/>
        <rFont val="Calibri"/>
        <family val="2"/>
      </rPr>
      <t>²</t>
    </r>
  </si>
  <si>
    <t>C20.1</t>
  </si>
  <si>
    <t>C20.1.2.2</t>
  </si>
  <si>
    <t>Employer's contribution to other special tests</t>
  </si>
  <si>
    <t>SCHEDULE F: EXPANDED PUBLIC WORKS PROGRAMME</t>
  </si>
  <si>
    <t>SCHEDULE F</t>
  </si>
  <si>
    <t>EXPANDED PUBLIC WORKS PROGRAMME (EPWP)</t>
  </si>
  <si>
    <t>PC Sum</t>
  </si>
  <si>
    <t>Payments associated with the NYS programme only</t>
  </si>
  <si>
    <t>(a) Employment of NYS youth workers</t>
  </si>
  <si>
    <t>Prov Sum</t>
  </si>
  <si>
    <t xml:space="preserve">(b) Provision of tools and apparel for the NYS workers </t>
  </si>
  <si>
    <t>c) Handling cost and profit in respect of subitem   F5.03 (a) and (b) above</t>
  </si>
  <si>
    <t>(d) Training of NYS youth workers</t>
  </si>
  <si>
    <t>(i) Provision of training for the NYS youth workers.</t>
  </si>
  <si>
    <t>(ii) Handling cost and profit in respect of subitem F5.03 (d)(i) above</t>
  </si>
  <si>
    <t xml:space="preserve">(e) Liaison with the Employer's project manager and the training service provider </t>
  </si>
  <si>
    <t>(i) Liaison conducted by the Construction manager</t>
  </si>
  <si>
    <t>hr.</t>
  </si>
  <si>
    <t xml:space="preserve">(ii) Liaison conducted by the senior site foreman </t>
  </si>
  <si>
    <t>SCHEDULE G</t>
  </si>
  <si>
    <t>CONTRACT PARTICIPATION GOALS</t>
  </si>
  <si>
    <t xml:space="preserve">Procurement of Targeted Enterprise subcontractors as described in Part G </t>
  </si>
  <si>
    <t xml:space="preserve">(a) Contractor's charge for the management and execution of the Targeted Enterprise procurement process: </t>
  </si>
  <si>
    <r>
      <t xml:space="preserve">(i) Procurement process for totality of all tenders concluded for the appointment of CIDB contractor grading designation </t>
    </r>
    <r>
      <rPr>
        <b/>
        <sz val="9"/>
        <rFont val="Arial"/>
        <family val="2"/>
      </rPr>
      <t>1CE PE</t>
    </r>
    <r>
      <rPr>
        <sz val="9"/>
        <rFont val="Arial"/>
        <family val="2"/>
      </rPr>
      <t xml:space="preserve"> Targeted Enterprise subcontractors (</t>
    </r>
    <r>
      <rPr>
        <b/>
        <sz val="9"/>
        <rFont val="Arial"/>
        <family val="2"/>
      </rPr>
      <t>1</t>
    </r>
    <r>
      <rPr>
        <sz val="9"/>
        <rFont val="Arial"/>
        <family val="2"/>
      </rPr>
      <t xml:space="preserve"> x individual tenders prescribed, 100 copies of the tender doc required for each individual tender)</t>
    </r>
  </si>
  <si>
    <r>
      <t xml:space="preserve">(ii) Procurement process for the totality of all tenders concluded for the appointment of CIDB contractor grading designation </t>
    </r>
    <r>
      <rPr>
        <b/>
        <sz val="9"/>
        <rFont val="Arial"/>
        <family val="2"/>
      </rPr>
      <t>2CE PE</t>
    </r>
    <r>
      <rPr>
        <sz val="9"/>
        <rFont val="Arial"/>
        <family val="2"/>
      </rPr>
      <t xml:space="preserve"> Targeted Enterprise subcontractors (</t>
    </r>
    <r>
      <rPr>
        <b/>
        <sz val="9"/>
        <rFont val="Arial"/>
        <family val="2"/>
      </rPr>
      <t>2</t>
    </r>
    <r>
      <rPr>
        <sz val="9"/>
        <rFont val="Arial"/>
        <family val="2"/>
      </rPr>
      <t xml:space="preserve"> x individual tenders prescribed, 80 copies of the tender doc required for each individual tender)</t>
    </r>
  </si>
  <si>
    <r>
      <t xml:space="preserve">(iii) Procurement process for the totality of all tenders concluded for the appointment of CIDB contractor grading designation </t>
    </r>
    <r>
      <rPr>
        <b/>
        <sz val="9"/>
        <rFont val="Arial"/>
        <family val="2"/>
      </rPr>
      <t>3CE PE</t>
    </r>
    <r>
      <rPr>
        <sz val="9"/>
        <rFont val="Arial"/>
        <family val="2"/>
      </rPr>
      <t xml:space="preserve"> Targeted Enterprise subcontractors (</t>
    </r>
    <r>
      <rPr>
        <b/>
        <sz val="9"/>
        <rFont val="Arial"/>
        <family val="2"/>
      </rPr>
      <t>3</t>
    </r>
    <r>
      <rPr>
        <sz val="9"/>
        <rFont val="Arial"/>
        <family val="2"/>
      </rPr>
      <t xml:space="preserve"> x individual tenders prescribed, 60 copies of the tender doc required for each individual tender)</t>
    </r>
  </si>
  <si>
    <t>Construction Works for Targeted Enterprises</t>
  </si>
  <si>
    <t>(a) Payments associated with the construction Works carried out by Targeted Enterprise subcontractors appointed in terms of Part G</t>
  </si>
  <si>
    <t>P C Sum</t>
  </si>
  <si>
    <t>(b) Handling costs and profit in respect of subitem G10.02(a) above</t>
  </si>
  <si>
    <t>(c) Supply of materials and small plant to assist Targeted Enterprise subcontractors appointed in terms of Part G</t>
  </si>
  <si>
    <t>(d) Handling costs and profit in respect of subitem G10.02(c) above</t>
  </si>
  <si>
    <t>Training of learners employed by the main contractor or by the Targeted Enterprise subcontractors:</t>
  </si>
  <si>
    <t>(a)  Generic Skills.</t>
  </si>
  <si>
    <t>(i)  Training costs</t>
  </si>
  <si>
    <t>(ii)  Handling costs and profit in respect of subitem G10.03(a)(i)above.</t>
  </si>
  <si>
    <t>(b)  Entrepreneurial skills:</t>
  </si>
  <si>
    <t>(ii)  Handling costs and profit in respect of subitem G10.03(b)(i)above.</t>
  </si>
  <si>
    <t>(c)  Construction skills:</t>
  </si>
  <si>
    <t>(ii)  Handling costs and profit in respect of subitem G10.03(c)(i)above.</t>
  </si>
  <si>
    <t>SUMMARY OF SECTIONS</t>
  </si>
  <si>
    <t>SECTION</t>
  </si>
  <si>
    <t>FROM PAGE</t>
  </si>
  <si>
    <t>TOTAL CARRIED FORWARD</t>
  </si>
  <si>
    <t>Rate per document:</t>
  </si>
  <si>
    <t>Contractor's management fee for managing emerging contractors under CPG</t>
  </si>
  <si>
    <t>C2.3 SUMMARY OF BILL OF QUANTITIES</t>
  </si>
  <si>
    <t>TOTAL SCHEDULE A: ROADWORKS</t>
  </si>
  <si>
    <t>TOTAL SCHEDULE D: DAYWORKS</t>
  </si>
  <si>
    <t>TOTAL SCHEDULE F: EXPANDED PUBLIC WORKS PROGRAMME</t>
  </si>
  <si>
    <t>Subtotal 1</t>
  </si>
  <si>
    <t xml:space="preserve">Signed on behalf of the Tenderer: ……………………………………………………. (Signature)
Date: …………………………………………………..
Tenderer’s Name: ………………………………………………………………. (Company Name)
</t>
  </si>
  <si>
    <t>DISCLAIMER</t>
  </si>
  <si>
    <t>Kindly note that the responsibility lies with Tenderer to check the tender document and the tender addenda (if issued) to verify that all the information is correct and all changes have been incorporated as no claims will be entertained in this regard afterwards.  Accordingly, we confirm that the hard copies of the original tender document and the tender addenda are to be regarded to contain the correct items and quantities.</t>
  </si>
  <si>
    <t>C1.2.1.2</t>
  </si>
  <si>
    <t>Dedicated environmental officer</t>
  </si>
  <si>
    <t>C1.2.2.3</t>
  </si>
  <si>
    <t>PSC1.2.10</t>
  </si>
  <si>
    <t>C1.5.2</t>
  </si>
  <si>
    <t>Months</t>
  </si>
  <si>
    <t>C1.5.7.6</t>
  </si>
  <si>
    <t>c) Illuminated road sign R-TR series</t>
  </si>
  <si>
    <t>E6.01</t>
  </si>
  <si>
    <t>E6.03</t>
  </si>
  <si>
    <t>SCHEDULE F: CONTRACT PARTICIPATION GOALS</t>
  </si>
  <si>
    <t>F10.02</t>
  </si>
  <si>
    <t>F10.03</t>
  </si>
  <si>
    <t>Add: PART G: CONTRACT SKILLS DEVELOPMENT GOALS- CSDG (0.25% of SUBTOTAL 1</t>
  </si>
  <si>
    <t>Subtotal 2= (SUBTOTAL1+CSDG)</t>
  </si>
  <si>
    <t>Subtotal 3= (SUBTOTAL2+CONTINGENCIES)</t>
  </si>
  <si>
    <t>Add CONTINGENCIES (10% of SUBTOTAL 2)</t>
  </si>
  <si>
    <t>Subtotal 4= (SUBTOTAL3+CPA)</t>
  </si>
  <si>
    <t>Add VAT (15% of Subtotal 4)</t>
  </si>
  <si>
    <t>TOTAL CARRIED FORWARD TO FORM OF OFFER C1.1.1</t>
  </si>
  <si>
    <t>CONTRACT NUMBER: ZNB01836/00000/00/HOD/INF/23/T</t>
  </si>
  <si>
    <t>Submission of a scheme 1  initial Programme</t>
  </si>
  <si>
    <t>Submission of a scheme 1  Full Programme</t>
  </si>
  <si>
    <t>Reviewing and updating scheme 1 Programme every month</t>
  </si>
  <si>
    <t>Preparation and submission of all information and reports specified in the contract document</t>
  </si>
  <si>
    <t>Drain cleaning</t>
  </si>
  <si>
    <t>C1.2.3.4</t>
  </si>
  <si>
    <t>Collection of rubbish/litter</t>
  </si>
  <si>
    <t>Stakeholder liaison</t>
  </si>
  <si>
    <t>P/sum</t>
  </si>
  <si>
    <t>D1000</t>
  </si>
  <si>
    <t>D: DAYWORKS</t>
  </si>
  <si>
    <t>(b) Skilled labourer</t>
  </si>
  <si>
    <t>C1.2.8.4</t>
  </si>
  <si>
    <t>Material</t>
  </si>
  <si>
    <t>(a) Procurement of material</t>
  </si>
  <si>
    <t>(b) Contractor's handling cost profit and all other charges in respect of item C1.2.84(a)</t>
  </si>
  <si>
    <t xml:space="preserve">Community participation </t>
  </si>
  <si>
    <t>(a) Cost of community participation (PLC and CLO)</t>
  </si>
  <si>
    <t>(b) Contractor's handling cost profit and all other charges in repsect of item PSC1.2.10 above</t>
  </si>
  <si>
    <t>C1.4.1.13</t>
  </si>
  <si>
    <t>Rented housing paid for by the contractor</t>
  </si>
  <si>
    <t>C1.4.1.14</t>
  </si>
  <si>
    <t>Contractor's handling cost, profit and all other charges n respect of item C1.4.1.13</t>
  </si>
  <si>
    <t>The provision of paper and ink for combination colour orinter / copier / scanner</t>
  </si>
  <si>
    <t>Provision of security guards/watchmen and armed response service at Engineer's site offices and Laboratories.</t>
  </si>
  <si>
    <t>C1.5.3</t>
  </si>
  <si>
    <t>Liaison with traffic authorities</t>
  </si>
  <si>
    <t>C1.5.7.4</t>
  </si>
  <si>
    <t>Traffic controllers</t>
  </si>
  <si>
    <t>man-shift</t>
  </si>
  <si>
    <t>Mantainance of illuminated traffic signs</t>
  </si>
  <si>
    <t>d) Illuminted road sign TW-SERIES</t>
  </si>
  <si>
    <t>C1.5.12.2</t>
  </si>
  <si>
    <t>Handling cost profit and all other charges in respect of item C1.5.12.1</t>
  </si>
  <si>
    <t>LOADING AND HAULING</t>
  </si>
  <si>
    <t>Hauling material for use in the works and offloading it on the site of the Works</t>
  </si>
  <si>
    <t>a) Soil gravel crushed stone and pavement layer material</t>
  </si>
  <si>
    <t>C1.7</t>
  </si>
  <si>
    <t>C2.1</t>
  </si>
  <si>
    <t>Location, identification, and relocation of existing services and main waterline</t>
  </si>
  <si>
    <t>Handling cost and profit in respect of item C2.1.1.4 above</t>
  </si>
  <si>
    <t>C3.2</t>
  </si>
  <si>
    <t xml:space="preserve"> CULVERTS</t>
  </si>
  <si>
    <t>C3.2.1</t>
  </si>
  <si>
    <t>Excavation for cculvert structures:</t>
  </si>
  <si>
    <t>C3.2.1.1</t>
  </si>
  <si>
    <t xml:space="preserve"> Excavating in all material situated within the following depth ranges below the surface level:</t>
  </si>
  <si>
    <t>C3.2.2</t>
  </si>
  <si>
    <t>Backfilling:</t>
  </si>
  <si>
    <t>C3.2.2.1</t>
  </si>
  <si>
    <t>(a) Using the excavated material</t>
  </si>
  <si>
    <t>C3.2.2.2</t>
  </si>
  <si>
    <t>(b) Using imported selected material:</t>
  </si>
  <si>
    <t>C3.2.7</t>
  </si>
  <si>
    <t>Cast in situ concrete and formwork</t>
  </si>
  <si>
    <t>C3.2.7.5</t>
  </si>
  <si>
    <t>In inlet and outlet structures including kerbs, chutes and down pipes, skewed ends, catchpits, manholes, thrust and anchor blocks, excluding formwork but including but U2 surfacing finish.( 20/19MPa)</t>
  </si>
  <si>
    <t>C3.2.9</t>
  </si>
  <si>
    <t>Prefabricated concrete inlet and outlets to culvert (600mm diameter) SD</t>
  </si>
  <si>
    <t>C3.2.10.3</t>
  </si>
  <si>
    <t>Welded steel fabric ref 193</t>
  </si>
  <si>
    <t>kg</t>
  </si>
  <si>
    <t>C3.2.16</t>
  </si>
  <si>
    <t xml:space="preserve">Brickwork </t>
  </si>
  <si>
    <t>C3.2.16.2</t>
  </si>
  <si>
    <t>230mm thick</t>
  </si>
  <si>
    <t>C3.2.22</t>
  </si>
  <si>
    <t>Cutting of concrete pipes (600 dia.)</t>
  </si>
  <si>
    <t>C3.2.24</t>
  </si>
  <si>
    <t>Compaction of bedding for inlet and outlet manholes and catchpits</t>
  </si>
  <si>
    <t>C3.2.24.1</t>
  </si>
  <si>
    <t>Preparation and compaction of in situ bedding material to 90% of MDD</t>
  </si>
  <si>
    <t>C3.3</t>
  </si>
  <si>
    <t>CONCRETE KERBING, CONCRETE CHANNELLING, CHUTES AND DOWNPIPES, AND CONCRETE LININGS FOR OPEN DRAINS</t>
  </si>
  <si>
    <t>C3.3.2</t>
  </si>
  <si>
    <t>Concrete kerbing-channelling combination:</t>
  </si>
  <si>
    <t>C3.3.2.2</t>
  </si>
  <si>
    <t>Cast in situ kerving and channeling fig 6</t>
  </si>
  <si>
    <t>(a) fig 6 SD0701/A on concrete bedding class 20/19 Mpa</t>
  </si>
  <si>
    <t>m</t>
  </si>
  <si>
    <t>C3.3.3</t>
  </si>
  <si>
    <t>Extra over items C3.3.2 for concrete kerbing ot concrete kerbing &amp; channelling on curves</t>
  </si>
  <si>
    <t>C3.3.3.1</t>
  </si>
  <si>
    <t>On curves of radii more than or equal to 5,0 but less than 20m</t>
  </si>
  <si>
    <t>C3.3.6</t>
  </si>
  <si>
    <t>Concrete chutes</t>
  </si>
  <si>
    <t>C3.3.6.2</t>
  </si>
  <si>
    <t>Cast in situ concrete chutes (SD0605/A, Class 20/19MPa, U2 surface finish</t>
  </si>
  <si>
    <t>C3.3.8.1</t>
  </si>
  <si>
    <t>Cast in situ concrete lining (20/19 Mpa concrete lined drain SD0601/C)</t>
  </si>
  <si>
    <t>C3.3.8.2</t>
  </si>
  <si>
    <t xml:space="preserve">Class U2 surface finish to cast in situ concrete 20/19MPa concrete lining drain </t>
  </si>
  <si>
    <t>C3.3.9</t>
  </si>
  <si>
    <t>Formwork to cast in situ concrete lining for open drain (Class F2 surface finish</t>
  </si>
  <si>
    <t>C3.3.9.1</t>
  </si>
  <si>
    <t>To sides with formwork on the internal face only</t>
  </si>
  <si>
    <t>C3.3.9.3</t>
  </si>
  <si>
    <t>To ends slab</t>
  </si>
  <si>
    <t>C3.3.10</t>
  </si>
  <si>
    <t>Sealed joints in concrete linings of open drains (sealed with a closed cell expanded polyethylene joint filler over the full panel depth, as per Note 3 on drawing no. SD 0601/C):</t>
  </si>
  <si>
    <t>C3.3.12</t>
  </si>
  <si>
    <t>Reinforcement</t>
  </si>
  <si>
    <t>C3.3.12.3</t>
  </si>
  <si>
    <t>(a) Welded fabric (Ref .193)</t>
  </si>
  <si>
    <t>C3.3.15</t>
  </si>
  <si>
    <t>Energy dissipaters in outlet structures</t>
  </si>
  <si>
    <t>C3.3.15.1</t>
  </si>
  <si>
    <t>Cast insitu blocks in outlet structures</t>
  </si>
  <si>
    <t>C3.3.15.2</t>
  </si>
  <si>
    <t>Stone set in outlet structures</t>
  </si>
  <si>
    <t>PSC 3.3.16</t>
  </si>
  <si>
    <t>Trimming for costruction of side drains</t>
  </si>
  <si>
    <t>i) In soft material</t>
  </si>
  <si>
    <t>ii) in intermediate or hard material</t>
  </si>
  <si>
    <t>TESTING MATERIALS AND JUDGEMENT OF WORKMANSHIP</t>
  </si>
  <si>
    <t>a) Specify test</t>
  </si>
  <si>
    <t>b) Handling costs and profit in respect of item C20.1.2.2</t>
  </si>
  <si>
    <t>F1000</t>
  </si>
  <si>
    <t>F10.01</t>
  </si>
  <si>
    <t>(e) Transportation and accommodation costs of selected learners only, while receiving off-site training:</t>
  </si>
  <si>
    <t>(i) Transportation and accommodation costs</t>
  </si>
  <si>
    <t>(ii) Handling costs and profit in respect of subsubitem G10.03(e)(i) above</t>
  </si>
  <si>
    <t>E1000</t>
  </si>
  <si>
    <t>E5.03</t>
  </si>
  <si>
    <t>EPWP Branding</t>
  </si>
  <si>
    <t>(f) EPWP Branding (refer to spec)</t>
  </si>
  <si>
    <t xml:space="preserve">(i) Prime cost sum for EPWP branding     </t>
  </si>
  <si>
    <t xml:space="preserve">(ii) Handling costs and profit in respect of sub item F5.03(f)(i)above </t>
  </si>
  <si>
    <t>Note: For training items, see Part G.</t>
  </si>
  <si>
    <t>(a) Provision of the training venue facility, including
the cost of transporting the learners to and from 
this facility</t>
  </si>
  <si>
    <t>b) Handling cost and profit in respect of subitem F5.01 (a) above</t>
  </si>
  <si>
    <t>E5.02</t>
  </si>
  <si>
    <t>Training of learners employed by the 
main contractor (Including the payment of learners):</t>
  </si>
  <si>
    <t>(a) Generic skills:</t>
  </si>
  <si>
    <t>(i) Training costs</t>
  </si>
  <si>
    <t xml:space="preserve">(ii) Handling cost and profit in respect of subitem F5.02 (a) above </t>
  </si>
  <si>
    <t>(b) Entrepreneurial skills:</t>
  </si>
  <si>
    <t>(ii) Handling cost and profit in respect of subitem F5.04 (b) above</t>
  </si>
  <si>
    <t xml:space="preserve"> (c) Construction skills</t>
  </si>
  <si>
    <t>(ii) Handling cost and profit in respect of subitem  
F5.02 (c) above</t>
  </si>
  <si>
    <t>C1.2.8.1</t>
  </si>
  <si>
    <t>(b) Contractor's handling cost profit and all other charges in respect of item C1.2.8.4(a)</t>
  </si>
  <si>
    <t>PSC 1.2.10</t>
  </si>
  <si>
    <t>Community Participation</t>
  </si>
  <si>
    <t>(a) Cost for community participation (PLC &amp; CLO)</t>
  </si>
  <si>
    <t>TOTAL SCHEDULE E: CONTRACT PARTICIPATION GOALS</t>
  </si>
  <si>
    <t>PROJECT NAME: P52-3</t>
  </si>
  <si>
    <t>C1.4</t>
  </si>
  <si>
    <t>C1.2</t>
  </si>
  <si>
    <t>Permanent services relocation or protection work by contractor</t>
  </si>
  <si>
    <t>C1,7</t>
  </si>
  <si>
    <t>=_Description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</si>
</sst>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3">
    <numFmt numFmtId="44" formatCode="_ &quot;R&quot;\ * #,##0.00_ ;_ &quot;R&quot;\ * \-#,##0.00_ ;_ &quot;R&quot;\ * &quot;-&quot;??_ ;_ @_ "/>
    <numFmt numFmtId="164" formatCode="_-&quot;R&quot;* #,##0.00_-;\-&quot;R&quot;* #,##0.00_-;_-&quot;R&quot;* &quot;-&quot;??_-;_-@_-"/>
    <numFmt numFmtId="165" formatCode="_-* #,##0.00_-;\-* #,##0.00_-;_-* &quot;-&quot;??_-;_-@_-"/>
    <numFmt numFmtId="166" formatCode="_(&quot;$&quot;* #,##0.00_);_(&quot;$&quot;* \(#,##0.00\);_(&quot;$&quot;* &quot;-&quot;??_);_(@_)"/>
    <numFmt numFmtId="167" formatCode="_(* #,##0.00_);_(* \(#,##0.00\);_(* &quot;-&quot;??_);_(@_)"/>
    <numFmt numFmtId="168" formatCode="&quot;R&quot;\ #,##0.00"/>
    <numFmt numFmtId="169" formatCode="0.0%"/>
    <numFmt numFmtId="170" formatCode="#,##0_ ;[Red]\-#,##0\ "/>
    <numFmt numFmtId="171" formatCode="#\ ##0.00"/>
    <numFmt numFmtId="172" formatCode="#\ ##0"/>
    <numFmt numFmtId="173" formatCode="#,##0.00_ ;[Red]\-#,##0.00\ "/>
    <numFmt numFmtId="174" formatCode="0_ ;[Red]\-0\ "/>
    <numFmt numFmtId="175" formatCode="&quot;R&quot;#,##0.00"/>
    <numFmt numFmtId="176" formatCode="[$R-1C09]\ #\ ###\ ##0.00;[Red][$R-1C09]\-#\ ###\ ##0.00"/>
    <numFmt numFmtId="177" formatCode="0.0"/>
    <numFmt numFmtId="178" formatCode="#,##0.00;\-#,##0.00;&quot;- &quot;;@"/>
    <numFmt numFmtId="179" formatCode="#,##0;\-#,##0;&quot;Rate Only&quot;;@"/>
    <numFmt numFmtId="180" formatCode="#,##0;\-#,##0;&quot; Rate Only &quot;;@"/>
    <numFmt numFmtId="181" formatCode="&quot;C&quot;0"/>
    <numFmt numFmtId="182" formatCode="0.0_);[Red]\(0.0\)"/>
    <numFmt numFmtId="183" formatCode="#,##0.000000_ ;\-#,##0.000000\ "/>
    <numFmt numFmtId="184" formatCode="0.0_ ;[Red]\-0.0\ "/>
    <numFmt numFmtId="185" formatCode="#,##0.0"/>
  </numFmts>
  <fonts count="29" x14ac:knownFonts="1">
    <font>
      <sz val="10"/>
      <name val="Arial"/>
    </font>
    <font>
      <sz val="11"/>
      <color theme="1"/>
      <name val="Calibri"/>
      <family val="2"/>
      <scheme val="minor"/>
    </font>
    <font>
      <sz val="11"/>
      <color theme="1"/>
      <name val="Calibri"/>
      <family val="2"/>
      <scheme val="minor"/>
    </font>
    <font>
      <sz val="10"/>
      <name val="Arial"/>
      <family val="2"/>
    </font>
    <font>
      <sz val="9"/>
      <name val="Arial"/>
      <family val="2"/>
    </font>
    <font>
      <b/>
      <sz val="10"/>
      <name val="Arial"/>
      <family val="2"/>
    </font>
    <font>
      <b/>
      <sz val="9"/>
      <name val="Arial"/>
      <family val="2"/>
    </font>
    <font>
      <b/>
      <u/>
      <sz val="10"/>
      <name val="Times New Roman"/>
      <family val="1"/>
    </font>
    <font>
      <sz val="10"/>
      <name val="Arial"/>
      <family val="2"/>
    </font>
    <font>
      <sz val="8"/>
      <name val="Arial"/>
      <family val="2"/>
    </font>
    <font>
      <i/>
      <u/>
      <sz val="10"/>
      <name val="Times New Roman"/>
      <family val="1"/>
    </font>
    <font>
      <sz val="12"/>
      <name val="Arial"/>
      <family val="2"/>
    </font>
    <font>
      <sz val="9"/>
      <color indexed="8"/>
      <name val="Arial"/>
      <family val="2"/>
    </font>
    <font>
      <sz val="9"/>
      <color theme="1"/>
      <name val="Arial"/>
      <family val="2"/>
    </font>
    <font>
      <sz val="9"/>
      <color rgb="FFFF0000"/>
      <name val="Arial"/>
      <family val="2"/>
    </font>
    <font>
      <b/>
      <sz val="9"/>
      <color indexed="8"/>
      <name val="Arial"/>
      <family val="2"/>
    </font>
    <font>
      <b/>
      <sz val="9"/>
      <color theme="1"/>
      <name val="Arial"/>
      <family val="2"/>
    </font>
    <font>
      <sz val="9"/>
      <name val="Calibri"/>
      <family val="2"/>
    </font>
    <font>
      <b/>
      <sz val="10"/>
      <color rgb="FF000000"/>
      <name val="Arial"/>
      <family val="2"/>
    </font>
    <font>
      <b/>
      <sz val="8"/>
      <color rgb="FF000000"/>
      <name val="Arial"/>
      <family val="2"/>
    </font>
    <font>
      <b/>
      <u/>
      <sz val="9"/>
      <name val="Arial"/>
      <family val="2"/>
    </font>
    <font>
      <sz val="10"/>
      <color theme="1"/>
      <name val="Arial"/>
      <family val="2"/>
    </font>
    <font>
      <strike/>
      <sz val="9"/>
      <name val="Arial"/>
      <family val="2"/>
    </font>
    <font>
      <sz val="9"/>
      <color theme="1"/>
      <name val="Calibri"/>
      <family val="2"/>
    </font>
    <font>
      <b/>
      <sz val="12"/>
      <name val="Arial"/>
      <family val="2"/>
    </font>
    <font>
      <u/>
      <sz val="9"/>
      <name val="Arial"/>
      <family val="2"/>
    </font>
    <font>
      <sz val="10"/>
      <color rgb="FF000000"/>
      <name val="Arial"/>
      <family val="2"/>
    </font>
    <font>
      <b/>
      <sz val="9"/>
      <color rgb="FFFF0000"/>
      <name val="Arial"/>
      <family val="2"/>
    </font>
    <font>
      <b/>
      <sz val="10"/>
      <color theme="1"/>
      <name val="Arial"/>
      <family val="2"/>
    </font>
  </fonts>
  <fills count="2">
    <fill>
      <patternFill patternType="none"/>
    </fill>
    <fill>
      <patternFill patternType="gray125"/>
    </fill>
  </fills>
  <borders count="37">
    <border>
      <left/>
      <right/>
      <top/>
      <bottom/>
      <diagonal/>
    </border>
    <border>
      <left style="thin">
        <color auto="1"/>
      </left>
      <right style="thin">
        <color auto="1"/>
      </right>
      <top/>
      <bottom/>
      <diagonal/>
    </border>
    <border>
      <left style="thin">
        <color auto="1"/>
      </left>
      <right/>
      <top/>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right/>
      <top/>
      <bottom style="thin">
        <color auto="1"/>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diagonal/>
    </border>
    <border>
      <left/>
      <right style="thin">
        <color auto="1"/>
      </right>
      <top style="thin">
        <color auto="1"/>
      </top>
      <bottom/>
      <diagonal/>
    </border>
    <border>
      <left style="thin">
        <color auto="1"/>
      </left>
      <right style="medium">
        <color auto="1"/>
      </right>
      <top/>
      <bottom/>
      <diagonal/>
    </border>
    <border>
      <left style="medium">
        <color auto="1"/>
      </left>
      <right/>
      <top/>
      <bottom/>
      <diagonal/>
    </border>
    <border>
      <left style="medium">
        <color auto="1"/>
      </left>
      <right/>
      <top style="thin">
        <color auto="1"/>
      </top>
      <bottom style="medium">
        <color auto="1"/>
      </bottom>
      <diagonal/>
    </border>
    <border>
      <left style="thin">
        <color auto="1"/>
      </left>
      <right/>
      <top style="thin">
        <color auto="1"/>
      </top>
      <bottom/>
      <diagonal/>
    </border>
    <border>
      <left style="thick">
        <color auto="1"/>
      </left>
      <right/>
      <top/>
      <bottom/>
      <diagonal/>
    </border>
    <border>
      <left/>
      <right style="thin">
        <color auto="1"/>
      </right>
      <top style="thin">
        <color auto="1"/>
      </top>
      <bottom style="thin">
        <color auto="1"/>
      </bottom>
      <diagonal/>
    </border>
    <border>
      <left/>
      <right style="thin">
        <color indexed="8"/>
      </right>
      <top/>
      <bottom/>
      <diagonal/>
    </border>
    <border>
      <left style="medium">
        <color auto="1"/>
      </left>
      <right style="thin">
        <color auto="1"/>
      </right>
      <top style="thin">
        <color auto="1"/>
      </top>
      <bottom style="thin">
        <color auto="1"/>
      </bottom>
      <diagonal/>
    </border>
    <border>
      <left style="medium">
        <color auto="1"/>
      </left>
      <right style="thin">
        <color auto="1"/>
      </right>
      <top/>
      <bottom style="thin">
        <color auto="1"/>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right/>
      <top/>
      <bottom style="medium">
        <color auto="1"/>
      </bottom>
      <diagonal/>
    </border>
    <border>
      <left style="medium">
        <color auto="1"/>
      </left>
      <right/>
      <top style="thin">
        <color auto="1"/>
      </top>
      <bottom style="thin">
        <color auto="1"/>
      </bottom>
      <diagonal/>
    </border>
    <border>
      <left/>
      <right style="thin">
        <color auto="1"/>
      </right>
      <top style="thin">
        <color auto="1"/>
      </top>
      <bottom style="medium">
        <color indexed="64"/>
      </bottom>
      <diagonal/>
    </border>
    <border>
      <left style="medium">
        <color indexed="64"/>
      </left>
      <right/>
      <top style="medium">
        <color indexed="64"/>
      </top>
      <bottom style="medium">
        <color indexed="64"/>
      </bottom>
      <diagonal/>
    </border>
    <border>
      <left/>
      <right style="thin">
        <color auto="1"/>
      </right>
      <top style="medium">
        <color indexed="64"/>
      </top>
      <bottom style="medium">
        <color indexed="64"/>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diagonal/>
    </border>
    <border>
      <left style="thin">
        <color auto="1"/>
      </left>
      <right style="medium">
        <color auto="1"/>
      </right>
      <top/>
      <bottom style="thin">
        <color auto="1"/>
      </bottom>
      <diagonal/>
    </border>
    <border>
      <left style="thin">
        <color auto="1"/>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s>
  <cellStyleXfs count="15">
    <xf numFmtId="0" fontId="0" fillId="0" borderId="0"/>
    <xf numFmtId="167" fontId="3" fillId="0" borderId="0" applyFont="0" applyFill="0" applyBorder="0" applyAlignment="0" applyProtection="0"/>
    <xf numFmtId="3" fontId="3" fillId="0" borderId="0" applyFont="0" applyFill="0" applyBorder="0" applyAlignment="0" applyProtection="0"/>
    <xf numFmtId="166" fontId="3" fillId="0" borderId="0" applyFont="0" applyFill="0" applyBorder="0" applyAlignment="0" applyProtection="0"/>
    <xf numFmtId="166" fontId="8" fillId="0" borderId="0" applyFont="0" applyFill="0" applyBorder="0" applyAlignment="0" applyProtection="0"/>
    <xf numFmtId="0" fontId="8" fillId="0" borderId="0"/>
    <xf numFmtId="0" fontId="7" fillId="0" borderId="0"/>
    <xf numFmtId="9" fontId="3" fillId="0" borderId="0" applyFont="0" applyFill="0" applyBorder="0" applyAlignment="0" applyProtection="0"/>
    <xf numFmtId="0" fontId="2" fillId="0" borderId="0"/>
    <xf numFmtId="0" fontId="10" fillId="0" borderId="18"/>
    <xf numFmtId="0" fontId="11" fillId="0" borderId="0"/>
    <xf numFmtId="176" fontId="3" fillId="0" borderId="20" applyFill="0" applyProtection="0"/>
    <xf numFmtId="0" fontId="3" fillId="0" borderId="0"/>
    <xf numFmtId="0" fontId="1" fillId="0" borderId="0"/>
    <xf numFmtId="165" fontId="1" fillId="0" borderId="0" applyFont="0" applyFill="0" applyBorder="0" applyAlignment="0" applyProtection="0"/>
  </cellStyleXfs>
  <cellXfs count="515">
    <xf numFmtId="0" fontId="0" fillId="0" borderId="0" xfId="0"/>
    <xf numFmtId="0" fontId="4" fillId="0" borderId="1" xfId="0" applyFont="1" applyBorder="1" applyAlignment="1">
      <alignment horizontal="left" vertical="top" wrapText="1"/>
    </xf>
    <xf numFmtId="0" fontId="4" fillId="0" borderId="1" xfId="0" applyFont="1" applyBorder="1" applyAlignment="1">
      <alignment horizontal="center" vertical="top" wrapText="1"/>
    </xf>
    <xf numFmtId="0" fontId="6" fillId="0" borderId="1" xfId="0" applyFont="1" applyBorder="1" applyAlignment="1">
      <alignment horizontal="left" vertical="top" wrapText="1"/>
    </xf>
    <xf numFmtId="0" fontId="4" fillId="0" borderId="1" xfId="0" applyFont="1" applyBorder="1" applyAlignment="1">
      <alignment horizontal="center" wrapText="1"/>
    </xf>
    <xf numFmtId="168" fontId="4" fillId="0" borderId="1" xfId="0" applyNumberFormat="1" applyFont="1" applyBorder="1" applyAlignment="1">
      <alignment wrapText="1"/>
    </xf>
    <xf numFmtId="168" fontId="4" fillId="0" borderId="1" xfId="0" applyNumberFormat="1" applyFont="1" applyBorder="1" applyAlignment="1">
      <alignment vertical="top" wrapText="1"/>
    </xf>
    <xf numFmtId="0" fontId="4" fillId="0" borderId="1" xfId="0" applyFont="1" applyBorder="1" applyAlignment="1">
      <alignment horizontal="left" vertical="center" wrapText="1"/>
    </xf>
    <xf numFmtId="0" fontId="4" fillId="0" borderId="1" xfId="0" applyFont="1" applyBorder="1" applyAlignment="1">
      <alignment horizontal="center" vertical="center" wrapText="1"/>
    </xf>
    <xf numFmtId="0" fontId="4" fillId="0" borderId="0" xfId="0" applyFont="1" applyAlignment="1">
      <alignment horizontal="center" wrapText="1"/>
    </xf>
    <xf numFmtId="169" fontId="4" fillId="0" borderId="1" xfId="7" applyNumberFormat="1" applyFont="1" applyBorder="1" applyAlignment="1">
      <alignment wrapText="1"/>
    </xf>
    <xf numFmtId="168" fontId="4" fillId="0" borderId="1" xfId="0" applyNumberFormat="1" applyFont="1" applyBorder="1" applyAlignment="1">
      <alignment horizontal="center" wrapText="1"/>
    </xf>
    <xf numFmtId="0" fontId="4" fillId="0" borderId="1" xfId="0" applyFont="1" applyBorder="1" applyAlignment="1">
      <alignment horizontal="left" wrapText="1"/>
    </xf>
    <xf numFmtId="3" fontId="4" fillId="0" borderId="1" xfId="1" applyNumberFormat="1" applyFont="1" applyBorder="1" applyAlignment="1">
      <alignment horizontal="center" wrapText="1"/>
    </xf>
    <xf numFmtId="170" fontId="4" fillId="0" borderId="1" xfId="0" applyNumberFormat="1" applyFont="1" applyBorder="1" applyAlignment="1">
      <alignment horizontal="center" wrapText="1"/>
    </xf>
    <xf numFmtId="168" fontId="4" fillId="0" borderId="1" xfId="0" applyNumberFormat="1" applyFont="1" applyBorder="1" applyAlignment="1">
      <alignment horizontal="center" vertical="top" wrapText="1"/>
    </xf>
    <xf numFmtId="49" fontId="4" fillId="0" borderId="1" xfId="0" applyNumberFormat="1" applyFont="1" applyBorder="1" applyAlignment="1">
      <alignment horizontal="center" vertical="top" wrapText="1"/>
    </xf>
    <xf numFmtId="0" fontId="4" fillId="0" borderId="2" xfId="0" applyFont="1" applyBorder="1" applyAlignment="1">
      <alignment horizontal="left" vertical="top" wrapText="1"/>
    </xf>
    <xf numFmtId="0" fontId="6" fillId="0" borderId="4" xfId="0" applyFont="1" applyBorder="1" applyAlignment="1">
      <alignment horizontal="center" vertical="center" wrapText="1"/>
    </xf>
    <xf numFmtId="49" fontId="6" fillId="0" borderId="4" xfId="0" applyNumberFormat="1" applyFont="1" applyBorder="1" applyAlignment="1">
      <alignment horizontal="center" vertical="center" wrapText="1"/>
    </xf>
    <xf numFmtId="0" fontId="6" fillId="0" borderId="1" xfId="0" applyFont="1" applyBorder="1" applyAlignment="1">
      <alignment horizontal="left" vertical="center" wrapText="1"/>
    </xf>
    <xf numFmtId="49" fontId="4" fillId="0" borderId="1" xfId="0" applyNumberFormat="1" applyFont="1" applyBorder="1" applyAlignment="1">
      <alignment horizontal="left" vertical="top" wrapText="1"/>
    </xf>
    <xf numFmtId="49" fontId="6" fillId="0" borderId="1" xfId="0" applyNumberFormat="1" applyFont="1" applyBorder="1" applyAlignment="1">
      <alignment horizontal="left" vertical="top" wrapText="1"/>
    </xf>
    <xf numFmtId="49" fontId="4" fillId="0" borderId="3" xfId="0" applyNumberFormat="1" applyFont="1" applyBorder="1" applyAlignment="1">
      <alignment vertical="center"/>
    </xf>
    <xf numFmtId="49" fontId="4" fillId="0" borderId="3" xfId="0" applyNumberFormat="1" applyFont="1" applyBorder="1" applyAlignment="1">
      <alignment horizontal="center" vertical="center"/>
    </xf>
    <xf numFmtId="0" fontId="6" fillId="0" borderId="8" xfId="0" applyFont="1" applyBorder="1" applyAlignment="1">
      <alignment horizontal="center" vertical="center" wrapText="1"/>
    </xf>
    <xf numFmtId="168" fontId="4" fillId="0" borderId="3" xfId="0" applyNumberFormat="1" applyFont="1" applyBorder="1" applyAlignment="1">
      <alignment vertical="center"/>
    </xf>
    <xf numFmtId="49" fontId="6" fillId="0" borderId="8" xfId="0" applyNumberFormat="1" applyFont="1" applyBorder="1" applyAlignment="1">
      <alignment horizontal="center" vertical="center" wrapText="1"/>
    </xf>
    <xf numFmtId="0" fontId="3" fillId="0" borderId="0" xfId="0" applyFont="1" applyAlignment="1">
      <alignment vertical="center"/>
    </xf>
    <xf numFmtId="0" fontId="3" fillId="0" borderId="0" xfId="0" applyFont="1" applyAlignment="1">
      <alignment horizontal="center" vertical="center"/>
    </xf>
    <xf numFmtId="0" fontId="0" fillId="0" borderId="0" xfId="0" applyAlignment="1">
      <alignment vertical="center" wrapText="1"/>
    </xf>
    <xf numFmtId="0" fontId="4" fillId="0" borderId="21" xfId="0" applyFont="1" applyBorder="1" applyAlignment="1">
      <alignment horizontal="center" vertical="center" wrapText="1"/>
    </xf>
    <xf numFmtId="0" fontId="4" fillId="0" borderId="4" xfId="0" applyFont="1" applyBorder="1" applyAlignment="1">
      <alignment horizontal="left" vertical="center" wrapText="1"/>
    </xf>
    <xf numFmtId="49" fontId="4" fillId="0" borderId="1" xfId="0" applyNumberFormat="1" applyFont="1" applyBorder="1" applyAlignment="1">
      <alignment horizontal="left" vertical="center" wrapText="1"/>
    </xf>
    <xf numFmtId="49" fontId="6" fillId="0" borderId="1" xfId="0" applyNumberFormat="1" applyFont="1" applyBorder="1" applyAlignment="1">
      <alignment horizontal="left" vertical="center" wrapText="1"/>
    </xf>
    <xf numFmtId="0" fontId="3" fillId="0" borderId="0" xfId="0" applyFont="1" applyAlignment="1">
      <alignment horizontal="right" vertical="center"/>
    </xf>
    <xf numFmtId="0" fontId="3" fillId="0" borderId="0" xfId="0" applyFont="1" applyAlignment="1">
      <alignment horizontal="left" vertical="center"/>
    </xf>
    <xf numFmtId="168" fontId="4" fillId="0" borderId="1" xfId="1" applyNumberFormat="1" applyFont="1" applyBorder="1" applyAlignment="1">
      <alignment horizontal="right" wrapText="1"/>
    </xf>
    <xf numFmtId="0" fontId="0" fillId="0" borderId="0" xfId="0" applyAlignment="1">
      <alignment horizontal="center" vertical="center" wrapText="1"/>
    </xf>
    <xf numFmtId="0" fontId="5" fillId="0" borderId="0" xfId="0" applyFont="1" applyAlignment="1">
      <alignment horizontal="center" vertical="center" wrapText="1"/>
    </xf>
    <xf numFmtId="167" fontId="9" fillId="0" borderId="0" xfId="1" applyFont="1" applyAlignment="1">
      <alignment vertical="center" wrapText="1"/>
    </xf>
    <xf numFmtId="0" fontId="0" fillId="0" borderId="0" xfId="0" applyAlignment="1">
      <alignment horizontal="left" vertical="center" wrapText="1"/>
    </xf>
    <xf numFmtId="44" fontId="0" fillId="0" borderId="0" xfId="3" applyNumberFormat="1" applyFont="1" applyAlignment="1">
      <alignment vertical="center" wrapText="1"/>
    </xf>
    <xf numFmtId="0" fontId="6" fillId="0" borderId="0" xfId="0" applyFont="1" applyAlignment="1">
      <alignment horizontal="center" vertical="center" wrapText="1"/>
    </xf>
    <xf numFmtId="168" fontId="4" fillId="0" borderId="0" xfId="0" applyNumberFormat="1" applyFont="1" applyAlignment="1">
      <alignment wrapText="1"/>
    </xf>
    <xf numFmtId="164" fontId="6" fillId="0" borderId="25" xfId="3" applyNumberFormat="1" applyFont="1" applyBorder="1" applyAlignment="1">
      <alignment horizontal="left" vertical="center" wrapText="1"/>
    </xf>
    <xf numFmtId="164" fontId="0" fillId="0" borderId="0" xfId="0" applyNumberFormat="1" applyAlignment="1">
      <alignment vertical="center" wrapText="1"/>
    </xf>
    <xf numFmtId="165" fontId="6" fillId="0" borderId="8" xfId="0" applyNumberFormat="1" applyFont="1" applyBorder="1" applyAlignment="1">
      <alignment horizontal="center" vertical="center" wrapText="1"/>
    </xf>
    <xf numFmtId="165" fontId="4" fillId="0" borderId="1" xfId="0" applyNumberFormat="1" applyFont="1" applyBorder="1" applyAlignment="1">
      <alignment horizontal="right" wrapText="1"/>
    </xf>
    <xf numFmtId="165" fontId="4" fillId="0" borderId="1" xfId="1" applyNumberFormat="1" applyFont="1" applyBorder="1" applyAlignment="1">
      <alignment horizontal="right" wrapText="1"/>
    </xf>
    <xf numFmtId="0" fontId="4" fillId="0" borderId="5" xfId="0" applyFont="1" applyBorder="1" applyAlignment="1">
      <alignment horizontal="left" vertical="center"/>
    </xf>
    <xf numFmtId="0" fontId="4" fillId="0" borderId="1" xfId="0" applyFont="1" applyBorder="1" applyAlignment="1">
      <alignment wrapText="1"/>
    </xf>
    <xf numFmtId="168" fontId="4" fillId="0" borderId="1" xfId="3" applyNumberFormat="1" applyFont="1" applyBorder="1" applyAlignment="1">
      <alignment horizontal="right" wrapText="1"/>
    </xf>
    <xf numFmtId="167" fontId="4" fillId="0" borderId="1" xfId="1" applyFont="1" applyBorder="1" applyAlignment="1">
      <alignment wrapText="1"/>
    </xf>
    <xf numFmtId="169" fontId="4" fillId="0" borderId="1" xfId="0" applyNumberFormat="1" applyFont="1" applyBorder="1" applyAlignment="1">
      <alignment wrapText="1"/>
    </xf>
    <xf numFmtId="0" fontId="4" fillId="0" borderId="1" xfId="0" applyFont="1" applyBorder="1" applyAlignment="1">
      <alignment horizontal="center"/>
    </xf>
    <xf numFmtId="0" fontId="4" fillId="0" borderId="1" xfId="0" applyFont="1" applyBorder="1"/>
    <xf numFmtId="49" fontId="6" fillId="0" borderId="1" xfId="0" applyNumberFormat="1" applyFont="1" applyBorder="1" applyAlignment="1">
      <alignment horizontal="center" vertical="top" wrapText="1"/>
    </xf>
    <xf numFmtId="0" fontId="4" fillId="0" borderId="0" xfId="0" applyFont="1" applyAlignment="1">
      <alignment vertical="top" wrapText="1"/>
    </xf>
    <xf numFmtId="165" fontId="4" fillId="0" borderId="1" xfId="0" applyNumberFormat="1" applyFont="1" applyBorder="1" applyAlignment="1">
      <alignment horizontal="right"/>
    </xf>
    <xf numFmtId="49" fontId="4" fillId="0" borderId="1" xfId="0" applyNumberFormat="1" applyFont="1" applyBorder="1" applyAlignment="1">
      <alignment horizontal="left" wrapText="1"/>
    </xf>
    <xf numFmtId="0" fontId="12" fillId="0" borderId="1" xfId="0" applyFont="1" applyBorder="1" applyAlignment="1">
      <alignment wrapText="1"/>
    </xf>
    <xf numFmtId="38" fontId="4" fillId="0" borderId="1" xfId="0" applyNumberFormat="1" applyFont="1" applyBorder="1" applyAlignment="1">
      <alignment horizontal="center" wrapText="1"/>
    </xf>
    <xf numFmtId="4" fontId="4" fillId="0" borderId="1" xfId="0" applyNumberFormat="1" applyFont="1" applyBorder="1" applyAlignment="1">
      <alignment wrapText="1"/>
    </xf>
    <xf numFmtId="168" fontId="4" fillId="0" borderId="1" xfId="2" applyNumberFormat="1" applyFont="1" applyBorder="1" applyAlignment="1">
      <alignment wrapText="1"/>
    </xf>
    <xf numFmtId="173" fontId="4" fillId="0" borderId="1" xfId="0" applyNumberFormat="1" applyFont="1" applyBorder="1" applyAlignment="1" applyProtection="1">
      <alignment horizontal="left" vertical="top" wrapText="1"/>
      <protection locked="0"/>
    </xf>
    <xf numFmtId="38" fontId="4" fillId="0" borderId="1" xfId="0" applyNumberFormat="1" applyFont="1" applyBorder="1" applyAlignment="1" applyProtection="1">
      <alignment horizontal="center" vertical="center" wrapText="1"/>
      <protection locked="0"/>
    </xf>
    <xf numFmtId="40" fontId="4" fillId="0" borderId="1" xfId="0" applyNumberFormat="1" applyFont="1" applyBorder="1" applyAlignment="1" applyProtection="1">
      <alignment wrapText="1"/>
      <protection locked="0"/>
    </xf>
    <xf numFmtId="173" fontId="4" fillId="0" borderId="1" xfId="0" applyNumberFormat="1" applyFont="1" applyBorder="1" applyAlignment="1" applyProtection="1">
      <alignment horizontal="left" vertical="center" wrapText="1"/>
      <protection locked="0"/>
    </xf>
    <xf numFmtId="168" fontId="4" fillId="0" borderId="1" xfId="2" applyNumberFormat="1" applyFont="1" applyBorder="1" applyAlignment="1">
      <alignment horizontal="right" wrapText="1"/>
    </xf>
    <xf numFmtId="0" fontId="4" fillId="0" borderId="0" xfId="0" applyFont="1" applyAlignment="1">
      <alignment horizontal="center"/>
    </xf>
    <xf numFmtId="0" fontId="4" fillId="0" borderId="9" xfId="0" applyFont="1" applyBorder="1"/>
    <xf numFmtId="49" fontId="6" fillId="0" borderId="10" xfId="0" applyNumberFormat="1" applyFont="1" applyBorder="1" applyAlignment="1">
      <alignment horizontal="left" vertical="center"/>
    </xf>
    <xf numFmtId="38" fontId="4" fillId="0" borderId="1" xfId="0" applyNumberFormat="1" applyFont="1" applyBorder="1" applyAlignment="1" applyProtection="1">
      <alignment horizontal="center" wrapText="1"/>
      <protection locked="0"/>
    </xf>
    <xf numFmtId="0" fontId="4" fillId="0" borderId="1" xfId="0" applyFont="1" applyBorder="1" applyAlignment="1">
      <alignment horizontal="left" vertical="top" wrapText="1" indent="1"/>
    </xf>
    <xf numFmtId="49" fontId="13" fillId="0" borderId="1" xfId="0" applyNumberFormat="1" applyFont="1" applyBorder="1" applyAlignment="1">
      <alignment horizontal="left" vertical="top" wrapText="1"/>
    </xf>
    <xf numFmtId="0" fontId="13" fillId="0" borderId="1" xfId="0" applyFont="1" applyBorder="1" applyAlignment="1">
      <alignment horizontal="left" vertical="top" wrapText="1"/>
    </xf>
    <xf numFmtId="49" fontId="13" fillId="0" borderId="1" xfId="0" applyNumberFormat="1" applyFont="1" applyBorder="1" applyAlignment="1">
      <alignment horizontal="left" vertical="top" wrapText="1" indent="1"/>
    </xf>
    <xf numFmtId="9" fontId="4" fillId="0" borderId="1" xfId="0" applyNumberFormat="1" applyFont="1" applyBorder="1" applyAlignment="1">
      <alignment horizontal="right"/>
    </xf>
    <xf numFmtId="175" fontId="4" fillId="0" borderId="0" xfId="11" applyNumberFormat="1" applyFont="1" applyBorder="1"/>
    <xf numFmtId="49" fontId="5" fillId="0" borderId="0" xfId="0" applyNumberFormat="1" applyFont="1" applyAlignment="1">
      <alignment horizontal="left" vertical="center" wrapText="1"/>
    </xf>
    <xf numFmtId="168" fontId="4" fillId="0" borderId="0" xfId="3" applyNumberFormat="1" applyFont="1" applyBorder="1" applyAlignment="1">
      <alignment horizontal="right" wrapText="1"/>
    </xf>
    <xf numFmtId="168" fontId="4" fillId="0" borderId="0" xfId="1" applyNumberFormat="1" applyFont="1" applyBorder="1" applyAlignment="1">
      <alignment horizontal="right" wrapText="1"/>
    </xf>
    <xf numFmtId="0" fontId="4" fillId="0" borderId="0" xfId="0" applyFont="1" applyAlignment="1">
      <alignment horizontal="right"/>
    </xf>
    <xf numFmtId="167" fontId="4" fillId="0" borderId="0" xfId="0" applyNumberFormat="1" applyFont="1" applyAlignment="1">
      <alignment horizontal="right"/>
    </xf>
    <xf numFmtId="175" fontId="4" fillId="0" borderId="1" xfId="11" applyNumberFormat="1" applyFont="1" applyBorder="1"/>
    <xf numFmtId="0" fontId="5" fillId="0" borderId="0" xfId="0" applyFont="1" applyAlignment="1">
      <alignment horizontal="left" vertical="center"/>
    </xf>
    <xf numFmtId="49" fontId="5" fillId="0" borderId="0" xfId="0" applyNumberFormat="1" applyFont="1" applyAlignment="1">
      <alignment horizontal="center" vertical="center"/>
    </xf>
    <xf numFmtId="49" fontId="5" fillId="0" borderId="0" xfId="0" applyNumberFormat="1" applyFont="1" applyAlignment="1">
      <alignment horizontal="left" vertical="top"/>
    </xf>
    <xf numFmtId="49" fontId="6" fillId="0" borderId="3" xfId="0" applyNumberFormat="1" applyFont="1" applyBorder="1" applyAlignment="1">
      <alignment vertical="center"/>
    </xf>
    <xf numFmtId="49" fontId="6" fillId="0" borderId="3" xfId="0" applyNumberFormat="1" applyFont="1" applyBorder="1" applyAlignment="1">
      <alignment horizontal="center" vertical="center"/>
    </xf>
    <xf numFmtId="171" fontId="13" fillId="0" borderId="1" xfId="0" applyNumberFormat="1" applyFont="1" applyBorder="1" applyAlignment="1" applyProtection="1">
      <alignment wrapText="1"/>
      <protection locked="0"/>
    </xf>
    <xf numFmtId="49" fontId="13" fillId="0" borderId="1" xfId="0" applyNumberFormat="1" applyFont="1" applyBorder="1" applyAlignment="1">
      <alignment horizontal="center" wrapText="1"/>
    </xf>
    <xf numFmtId="0" fontId="13" fillId="0" borderId="1" xfId="0" applyFont="1" applyBorder="1" applyAlignment="1">
      <alignment horizontal="center" wrapText="1"/>
    </xf>
    <xf numFmtId="0" fontId="4" fillId="0" borderId="0" xfId="0" applyFont="1" applyAlignment="1">
      <alignment vertical="center"/>
    </xf>
    <xf numFmtId="49" fontId="6" fillId="0" borderId="0" xfId="0" applyNumberFormat="1" applyFont="1" applyAlignment="1">
      <alignment horizontal="left" vertical="center"/>
    </xf>
    <xf numFmtId="0" fontId="4" fillId="0" borderId="0" xfId="0" applyFont="1" applyAlignment="1">
      <alignment horizontal="left" vertical="center"/>
    </xf>
    <xf numFmtId="0" fontId="4" fillId="0" borderId="0" xfId="0" applyFont="1" applyAlignment="1">
      <alignment horizontal="center" vertical="center"/>
    </xf>
    <xf numFmtId="0" fontId="4" fillId="0" borderId="0" xfId="0" applyFont="1" applyAlignment="1">
      <alignment horizontal="right" vertical="center"/>
    </xf>
    <xf numFmtId="49" fontId="6" fillId="0" borderId="0" xfId="0" applyNumberFormat="1" applyFont="1" applyAlignment="1">
      <alignment horizontal="left" vertical="top"/>
    </xf>
    <xf numFmtId="0" fontId="4" fillId="0" borderId="0" xfId="0" applyFont="1" applyAlignment="1" applyProtection="1">
      <alignment wrapText="1"/>
      <protection locked="0"/>
    </xf>
    <xf numFmtId="0" fontId="4" fillId="0" borderId="0" xfId="0" applyFont="1" applyAlignment="1" applyProtection="1">
      <alignment horizontal="center" wrapText="1"/>
      <protection locked="0"/>
    </xf>
    <xf numFmtId="3" fontId="4" fillId="0" borderId="0" xfId="0" applyNumberFormat="1" applyFont="1" applyAlignment="1" applyProtection="1">
      <alignment horizontal="center" wrapText="1"/>
      <protection locked="0"/>
    </xf>
    <xf numFmtId="4" fontId="4" fillId="0" borderId="0" xfId="0" applyNumberFormat="1" applyFont="1" applyAlignment="1" applyProtection="1">
      <alignment horizontal="center" wrapText="1"/>
      <protection locked="0"/>
    </xf>
    <xf numFmtId="0" fontId="4" fillId="0" borderId="0" xfId="0" applyFont="1" applyAlignment="1" applyProtection="1">
      <alignment vertical="center" wrapText="1"/>
      <protection locked="0"/>
    </xf>
    <xf numFmtId="49" fontId="6" fillId="0" borderId="17" xfId="0" applyNumberFormat="1" applyFont="1" applyBorder="1" applyAlignment="1">
      <alignment horizontal="left" vertical="center"/>
    </xf>
    <xf numFmtId="49" fontId="6" fillId="0" borderId="12" xfId="0" applyNumberFormat="1" applyFont="1" applyBorder="1" applyAlignment="1">
      <alignment horizontal="left" vertical="center" wrapText="1"/>
    </xf>
    <xf numFmtId="0" fontId="6" fillId="0" borderId="12" xfId="0" applyFont="1" applyBorder="1" applyAlignment="1">
      <alignment horizontal="center" vertical="center" wrapText="1"/>
    </xf>
    <xf numFmtId="0" fontId="6" fillId="0" borderId="10" xfId="0" applyFont="1" applyBorder="1" applyAlignment="1">
      <alignment horizontal="left" vertical="center"/>
    </xf>
    <xf numFmtId="0" fontId="6" fillId="0" borderId="9" xfId="0" applyFont="1" applyBorder="1" applyAlignment="1">
      <alignment horizontal="left"/>
    </xf>
    <xf numFmtId="0" fontId="6" fillId="0" borderId="11" xfId="0" applyFont="1" applyBorder="1" applyAlignment="1">
      <alignment horizontal="left"/>
    </xf>
    <xf numFmtId="0" fontId="6" fillId="0" borderId="4" xfId="0" applyFont="1" applyBorder="1" applyAlignment="1">
      <alignment horizontal="left" vertical="center" wrapText="1"/>
    </xf>
    <xf numFmtId="3" fontId="6" fillId="0" borderId="4" xfId="0" applyNumberFormat="1" applyFont="1" applyBorder="1" applyAlignment="1">
      <alignment horizontal="center" vertical="center" wrapText="1"/>
    </xf>
    <xf numFmtId="4" fontId="6" fillId="0" borderId="4" xfId="0" applyNumberFormat="1" applyFont="1" applyBorder="1" applyAlignment="1" applyProtection="1">
      <alignment horizontal="center" vertical="center" wrapText="1"/>
      <protection locked="0"/>
    </xf>
    <xf numFmtId="4" fontId="6" fillId="0" borderId="4" xfId="0" applyNumberFormat="1" applyFont="1" applyBorder="1" applyAlignment="1">
      <alignment horizontal="center" vertical="center" wrapText="1"/>
    </xf>
    <xf numFmtId="0" fontId="4" fillId="0" borderId="0" xfId="0" applyFont="1" applyAlignment="1">
      <alignment wrapText="1"/>
    </xf>
    <xf numFmtId="3" fontId="4" fillId="0" borderId="1" xfId="0" applyNumberFormat="1" applyFont="1" applyBorder="1" applyAlignment="1">
      <alignment horizontal="center" wrapText="1"/>
    </xf>
    <xf numFmtId="174" fontId="6" fillId="0" borderId="1" xfId="0" applyNumberFormat="1" applyFont="1" applyBorder="1" applyAlignment="1" applyProtection="1">
      <alignment horizontal="left" wrapText="1"/>
      <protection locked="0"/>
    </xf>
    <xf numFmtId="0" fontId="15" fillId="0" borderId="1" xfId="0" applyFont="1" applyBorder="1" applyAlignment="1">
      <alignment wrapText="1"/>
    </xf>
    <xf numFmtId="0" fontId="4" fillId="0" borderId="0" xfId="0" applyFont="1" applyAlignment="1">
      <alignment horizontal="center" vertical="center" wrapText="1"/>
    </xf>
    <xf numFmtId="49" fontId="13" fillId="0" borderId="2" xfId="0" applyNumberFormat="1" applyFont="1" applyBorder="1" applyAlignment="1">
      <alignment horizontal="left" vertical="center" wrapText="1"/>
    </xf>
    <xf numFmtId="172" fontId="13" fillId="0" borderId="1" xfId="0" applyNumberFormat="1" applyFont="1" applyBorder="1" applyAlignment="1">
      <alignment horizontal="center" wrapText="1"/>
    </xf>
    <xf numFmtId="49" fontId="16" fillId="0" borderId="3" xfId="0" applyNumberFormat="1" applyFont="1" applyBorder="1" applyAlignment="1">
      <alignment horizontal="center" vertical="center" wrapText="1"/>
    </xf>
    <xf numFmtId="172" fontId="16" fillId="0" borderId="4" xfId="0" applyNumberFormat="1" applyFont="1" applyBorder="1" applyAlignment="1">
      <alignment horizontal="center" vertical="center" wrapText="1"/>
    </xf>
    <xf numFmtId="171" fontId="16" fillId="0" borderId="4" xfId="0" applyNumberFormat="1" applyFont="1" applyBorder="1" applyAlignment="1" applyProtection="1">
      <alignment vertical="center" wrapText="1"/>
      <protection locked="0"/>
    </xf>
    <xf numFmtId="168" fontId="6" fillId="0" borderId="4" xfId="2" applyNumberFormat="1" applyFont="1" applyBorder="1" applyAlignment="1">
      <alignment vertical="center" wrapText="1"/>
    </xf>
    <xf numFmtId="0" fontId="4" fillId="0" borderId="12" xfId="0" applyFont="1" applyBorder="1" applyAlignment="1">
      <alignment horizontal="left" vertical="center"/>
    </xf>
    <xf numFmtId="0" fontId="4" fillId="0" borderId="12" xfId="0" applyFont="1" applyBorder="1" applyAlignment="1">
      <alignment vertical="center"/>
    </xf>
    <xf numFmtId="49" fontId="13" fillId="0" borderId="12" xfId="0" applyNumberFormat="1" applyFont="1" applyBorder="1" applyAlignment="1">
      <alignment horizontal="center" vertical="center" wrapText="1"/>
    </xf>
    <xf numFmtId="172" fontId="13" fillId="0" borderId="12" xfId="0" applyNumberFormat="1" applyFont="1" applyBorder="1" applyAlignment="1">
      <alignment horizontal="center" vertical="center" wrapText="1"/>
    </xf>
    <xf numFmtId="171" fontId="13" fillId="0" borderId="12" xfId="0" applyNumberFormat="1" applyFont="1" applyBorder="1" applyAlignment="1" applyProtection="1">
      <alignment vertical="center" wrapText="1"/>
      <protection locked="0"/>
    </xf>
    <xf numFmtId="168" fontId="4" fillId="0" borderId="12" xfId="2" applyNumberFormat="1" applyFont="1" applyBorder="1" applyAlignment="1">
      <alignment vertical="center" wrapText="1"/>
    </xf>
    <xf numFmtId="0" fontId="4" fillId="0" borderId="9" xfId="0" applyFont="1" applyBorder="1" applyAlignment="1">
      <alignment horizontal="center" vertical="center" wrapText="1"/>
    </xf>
    <xf numFmtId="172" fontId="13" fillId="0" borderId="9" xfId="0" applyNumberFormat="1" applyFont="1" applyBorder="1" applyAlignment="1">
      <alignment horizontal="center" vertical="center" wrapText="1"/>
    </xf>
    <xf numFmtId="171" fontId="13" fillId="0" borderId="9" xfId="0" applyNumberFormat="1" applyFont="1" applyBorder="1" applyAlignment="1" applyProtection="1">
      <alignment horizontal="center" vertical="center" wrapText="1"/>
      <protection locked="0"/>
    </xf>
    <xf numFmtId="168" fontId="4" fillId="0" borderId="9" xfId="2" applyNumberFormat="1" applyFont="1" applyBorder="1" applyAlignment="1">
      <alignment horizontal="center" vertical="center" wrapText="1"/>
    </xf>
    <xf numFmtId="0" fontId="4" fillId="0" borderId="7" xfId="0" applyFont="1" applyBorder="1" applyAlignment="1">
      <alignment horizontal="left" vertical="center"/>
    </xf>
    <xf numFmtId="0" fontId="4" fillId="0" borderId="4" xfId="0" applyFont="1" applyBorder="1" applyAlignment="1">
      <alignment horizontal="center" vertical="center" wrapText="1"/>
    </xf>
    <xf numFmtId="49" fontId="13" fillId="0" borderId="4" xfId="0" applyNumberFormat="1" applyFont="1" applyBorder="1" applyAlignment="1">
      <alignment horizontal="center" vertical="center" wrapText="1"/>
    </xf>
    <xf numFmtId="172" fontId="13" fillId="0" borderId="4" xfId="0" applyNumberFormat="1" applyFont="1" applyBorder="1" applyAlignment="1">
      <alignment horizontal="center" vertical="center" wrapText="1"/>
    </xf>
    <xf numFmtId="171" fontId="13" fillId="0" borderId="4" xfId="0" applyNumberFormat="1" applyFont="1" applyBorder="1" applyAlignment="1" applyProtection="1">
      <alignment vertical="center" wrapText="1"/>
      <protection locked="0"/>
    </xf>
    <xf numFmtId="168" fontId="4" fillId="0" borderId="4" xfId="2" applyNumberFormat="1" applyFont="1" applyBorder="1" applyAlignment="1">
      <alignment vertical="center" wrapText="1"/>
    </xf>
    <xf numFmtId="0" fontId="4" fillId="0" borderId="1" xfId="0" applyFont="1" applyBorder="1" applyAlignment="1" applyProtection="1">
      <alignment horizontal="left" vertical="top" wrapText="1"/>
      <protection locked="0"/>
    </xf>
    <xf numFmtId="0" fontId="4" fillId="0" borderId="1" xfId="0" applyFont="1" applyBorder="1" applyAlignment="1" applyProtection="1">
      <alignment vertical="top" wrapText="1"/>
      <protection locked="0"/>
    </xf>
    <xf numFmtId="0" fontId="4" fillId="0" borderId="1" xfId="0" applyFont="1" applyBorder="1" applyAlignment="1" applyProtection="1">
      <alignment horizontal="center" vertical="center" wrapText="1"/>
      <protection locked="0"/>
    </xf>
    <xf numFmtId="3" fontId="4" fillId="0" borderId="1" xfId="0" applyNumberFormat="1" applyFont="1" applyBorder="1" applyAlignment="1" applyProtection="1">
      <alignment horizontal="center" vertical="center" wrapText="1"/>
      <protection locked="0"/>
    </xf>
    <xf numFmtId="4" fontId="4" fillId="0" borderId="1" xfId="0" applyNumberFormat="1" applyFont="1" applyBorder="1" applyAlignment="1" applyProtection="1">
      <alignment horizontal="center" vertical="center" wrapText="1"/>
      <protection locked="0"/>
    </xf>
    <xf numFmtId="0" fontId="6" fillId="0" borderId="4" xfId="0" applyFont="1" applyBorder="1" applyAlignment="1" applyProtection="1">
      <alignment horizontal="left" vertical="center" wrapText="1"/>
      <protection locked="0"/>
    </xf>
    <xf numFmtId="168" fontId="6" fillId="0" borderId="4" xfId="1" applyNumberFormat="1" applyFont="1" applyBorder="1" applyAlignment="1">
      <alignment vertical="center" wrapText="1"/>
    </xf>
    <xf numFmtId="0" fontId="6" fillId="0" borderId="3" xfId="0" applyFont="1" applyBorder="1" applyAlignment="1" applyProtection="1">
      <alignment horizontal="left" vertical="center" wrapText="1"/>
      <protection locked="0"/>
    </xf>
    <xf numFmtId="0" fontId="6" fillId="0" borderId="19" xfId="0" applyFont="1" applyBorder="1" applyAlignment="1" applyProtection="1">
      <alignment horizontal="left" vertical="center" wrapText="1"/>
      <protection locked="0"/>
    </xf>
    <xf numFmtId="0" fontId="6" fillId="0" borderId="3" xfId="0" applyFont="1" applyBorder="1" applyAlignment="1">
      <alignment vertical="center"/>
    </xf>
    <xf numFmtId="174" fontId="6" fillId="0" borderId="4" xfId="0" applyNumberFormat="1" applyFont="1" applyBorder="1" applyAlignment="1">
      <alignment horizontal="left" vertical="center"/>
    </xf>
    <xf numFmtId="49" fontId="6" fillId="0" borderId="7" xfId="0" applyNumberFormat="1" applyFont="1" applyBorder="1" applyAlignment="1">
      <alignment horizontal="center" vertical="center"/>
    </xf>
    <xf numFmtId="164" fontId="6" fillId="0" borderId="25" xfId="1" applyNumberFormat="1" applyFont="1" applyBorder="1" applyAlignment="1">
      <alignment horizontal="left" vertical="center" wrapText="1"/>
    </xf>
    <xf numFmtId="49" fontId="6" fillId="0" borderId="2" xfId="0" applyNumberFormat="1" applyFont="1" applyBorder="1" applyAlignment="1">
      <alignment horizontal="left" vertical="center"/>
    </xf>
    <xf numFmtId="49" fontId="6" fillId="0" borderId="0" xfId="0" applyNumberFormat="1" applyFont="1" applyAlignment="1">
      <alignment horizontal="left" vertical="center" wrapText="1"/>
    </xf>
    <xf numFmtId="0" fontId="6" fillId="0" borderId="5" xfId="0" applyFont="1" applyBorder="1" applyAlignment="1">
      <alignment horizontal="right" vertical="center"/>
    </xf>
    <xf numFmtId="0" fontId="6" fillId="0" borderId="2" xfId="0" applyFont="1" applyBorder="1" applyAlignment="1">
      <alignment horizontal="left" vertical="center"/>
    </xf>
    <xf numFmtId="0" fontId="6" fillId="0" borderId="1" xfId="0" applyFont="1" applyBorder="1" applyAlignment="1">
      <alignment horizontal="center" vertical="center"/>
    </xf>
    <xf numFmtId="3" fontId="6" fillId="0" borderId="1" xfId="0" applyNumberFormat="1" applyFont="1" applyBorder="1" applyAlignment="1">
      <alignment horizontal="center" vertical="center"/>
    </xf>
    <xf numFmtId="4" fontId="6" fillId="0" borderId="4" xfId="0" applyNumberFormat="1" applyFont="1" applyBorder="1" applyAlignment="1">
      <alignment horizontal="center" vertical="center"/>
    </xf>
    <xf numFmtId="0" fontId="5" fillId="0" borderId="0" xfId="0" applyFont="1" applyAlignment="1">
      <alignment horizontal="left" vertical="center" wrapText="1"/>
    </xf>
    <xf numFmtId="173" fontId="4" fillId="0" borderId="1" xfId="0" applyNumberFormat="1" applyFont="1" applyBorder="1" applyAlignment="1" applyProtection="1">
      <alignment wrapText="1"/>
      <protection locked="0"/>
    </xf>
    <xf numFmtId="4" fontId="4" fillId="0" borderId="1" xfId="0" applyNumberFormat="1" applyFont="1" applyBorder="1" applyAlignment="1" applyProtection="1">
      <alignment wrapText="1"/>
      <protection locked="0"/>
    </xf>
    <xf numFmtId="0" fontId="4" fillId="0" borderId="0" xfId="0" applyFont="1" applyAlignment="1">
      <alignment horizontal="right" indent="1"/>
    </xf>
    <xf numFmtId="10" fontId="4" fillId="0" borderId="1" xfId="0" applyNumberFormat="1" applyFont="1" applyBorder="1" applyAlignment="1" applyProtection="1">
      <alignment wrapText="1"/>
      <protection locked="0"/>
    </xf>
    <xf numFmtId="10" fontId="0" fillId="0" borderId="0" xfId="0" applyNumberFormat="1" applyAlignment="1">
      <alignment horizontal="left" vertical="center" wrapText="1" indent="1"/>
    </xf>
    <xf numFmtId="0" fontId="4" fillId="0" borderId="27" xfId="0" applyFont="1" applyBorder="1" applyAlignment="1">
      <alignment horizontal="center" vertical="center" wrapText="1"/>
    </xf>
    <xf numFmtId="0" fontId="4" fillId="0" borderId="19" xfId="0" applyFont="1" applyBorder="1" applyAlignment="1">
      <alignment horizontal="left" vertical="center" wrapText="1"/>
    </xf>
    <xf numFmtId="39" fontId="4" fillId="0" borderId="31" xfId="3" applyNumberFormat="1" applyFont="1" applyBorder="1" applyAlignment="1">
      <alignment horizontal="right" vertical="center" wrapText="1"/>
    </xf>
    <xf numFmtId="39" fontId="4" fillId="0" borderId="32" xfId="3" applyNumberFormat="1" applyFont="1" applyBorder="1" applyAlignment="1">
      <alignment horizontal="right" vertical="center" wrapText="1"/>
    </xf>
    <xf numFmtId="164" fontId="4" fillId="0" borderId="32" xfId="1" applyNumberFormat="1" applyFont="1" applyBorder="1" applyAlignment="1">
      <alignment horizontal="left" vertical="center" wrapText="1"/>
    </xf>
    <xf numFmtId="0" fontId="4" fillId="0" borderId="22" xfId="0" applyFont="1" applyBorder="1" applyAlignment="1">
      <alignment horizontal="center" vertical="center" wrapText="1"/>
    </xf>
    <xf numFmtId="0" fontId="4" fillId="0" borderId="8" xfId="0" applyFont="1" applyBorder="1" applyAlignment="1">
      <alignment horizontal="left" vertical="center" wrapText="1"/>
    </xf>
    <xf numFmtId="39" fontId="4" fillId="0" borderId="33" xfId="3" applyNumberFormat="1" applyFont="1" applyBorder="1" applyAlignment="1">
      <alignment horizontal="right" vertical="center" wrapText="1"/>
    </xf>
    <xf numFmtId="0" fontId="6" fillId="0" borderId="23" xfId="0" applyFont="1" applyBorder="1" applyAlignment="1">
      <alignment horizontal="center" vertical="center" wrapText="1"/>
    </xf>
    <xf numFmtId="0" fontId="6" fillId="0" borderId="24" xfId="0" applyFont="1" applyBorder="1" applyAlignment="1">
      <alignment horizontal="center" vertical="center" wrapText="1"/>
    </xf>
    <xf numFmtId="44" fontId="6" fillId="0" borderId="25" xfId="3" applyNumberFormat="1" applyFont="1" applyBorder="1" applyAlignment="1" applyProtection="1">
      <alignment horizontal="center" vertical="center" wrapText="1"/>
      <protection locked="0"/>
    </xf>
    <xf numFmtId="0" fontId="3" fillId="0" borderId="0" xfId="0" applyFont="1" applyAlignment="1">
      <alignment horizontal="left" vertical="center" indent="1"/>
    </xf>
    <xf numFmtId="0" fontId="0" fillId="0" borderId="0" xfId="0" applyAlignment="1">
      <alignment horizontal="left" vertical="center" wrapText="1" indent="1"/>
    </xf>
    <xf numFmtId="0" fontId="5" fillId="0" borderId="0" xfId="0" applyFont="1" applyAlignment="1">
      <alignment horizontal="left" vertical="center" wrapText="1" indent="1"/>
    </xf>
    <xf numFmtId="0" fontId="4" fillId="0" borderId="19" xfId="0" applyFont="1" applyBorder="1" applyAlignment="1">
      <alignment horizontal="left" vertical="center"/>
    </xf>
    <xf numFmtId="0" fontId="4" fillId="0" borderId="19" xfId="0" applyFont="1" applyBorder="1" applyAlignment="1">
      <alignment vertical="center"/>
    </xf>
    <xf numFmtId="0" fontId="4" fillId="0" borderId="28" xfId="0" applyFont="1" applyBorder="1" applyAlignment="1">
      <alignment vertical="center"/>
    </xf>
    <xf numFmtId="0" fontId="6" fillId="0" borderId="30" xfId="0" applyFont="1" applyBorder="1" applyAlignment="1">
      <alignment vertical="center"/>
    </xf>
    <xf numFmtId="0" fontId="4" fillId="0" borderId="5" xfId="0" applyFont="1" applyBorder="1" applyAlignment="1">
      <alignment vertical="center"/>
    </xf>
    <xf numFmtId="0" fontId="4" fillId="0" borderId="27" xfId="0" applyFont="1" applyBorder="1" applyAlignment="1">
      <alignment horizontal="left" vertical="center" indent="1"/>
    </xf>
    <xf numFmtId="0" fontId="4" fillId="0" borderId="16" xfId="0" applyFont="1" applyBorder="1" applyAlignment="1">
      <alignment horizontal="left" vertical="center" indent="1"/>
    </xf>
    <xf numFmtId="0" fontId="6" fillId="0" borderId="29" xfId="0" applyFont="1" applyBorder="1" applyAlignment="1">
      <alignment horizontal="left" vertical="center" indent="1"/>
    </xf>
    <xf numFmtId="0" fontId="4" fillId="0" borderId="15" xfId="0" applyFont="1" applyBorder="1" applyAlignment="1">
      <alignment horizontal="left" vertical="center" indent="1"/>
    </xf>
    <xf numFmtId="179" fontId="4" fillId="0" borderId="1" xfId="0" applyNumberFormat="1" applyFont="1" applyBorder="1" applyAlignment="1" applyProtection="1">
      <alignment horizontal="center" wrapText="1"/>
      <protection locked="0"/>
    </xf>
    <xf numFmtId="0" fontId="6" fillId="0" borderId="29" xfId="0" applyFont="1" applyBorder="1" applyAlignment="1">
      <alignment horizontal="center" vertical="center" wrapText="1"/>
    </xf>
    <xf numFmtId="0" fontId="6" fillId="0" borderId="30" xfId="0" applyFont="1" applyBorder="1" applyAlignment="1">
      <alignment horizontal="center" vertical="center" wrapText="1"/>
    </xf>
    <xf numFmtId="0" fontId="6" fillId="0" borderId="0" xfId="0" applyFont="1" applyAlignment="1">
      <alignment horizontal="left" vertical="center" indent="1"/>
    </xf>
    <xf numFmtId="0" fontId="6" fillId="0" borderId="0" xfId="0" applyFont="1" applyAlignment="1">
      <alignment vertical="center"/>
    </xf>
    <xf numFmtId="164" fontId="6" fillId="0" borderId="0" xfId="1" applyNumberFormat="1" applyFont="1" applyBorder="1" applyAlignment="1">
      <alignment horizontal="left" vertical="center" wrapText="1"/>
    </xf>
    <xf numFmtId="0" fontId="6" fillId="0" borderId="19" xfId="0" applyFont="1" applyBorder="1" applyAlignment="1">
      <alignment horizontal="center" vertical="center"/>
    </xf>
    <xf numFmtId="49" fontId="6" fillId="0" borderId="4" xfId="0" applyNumberFormat="1" applyFont="1" applyBorder="1" applyAlignment="1">
      <alignment horizontal="center" vertical="center"/>
    </xf>
    <xf numFmtId="0" fontId="6" fillId="0" borderId="4" xfId="0" applyFont="1" applyBorder="1" applyAlignment="1">
      <alignment horizontal="center" vertical="center"/>
    </xf>
    <xf numFmtId="4" fontId="6" fillId="0" borderId="4" xfId="0" applyNumberFormat="1" applyFont="1" applyBorder="1" applyAlignment="1" applyProtection="1">
      <alignment horizontal="center" vertical="center"/>
      <protection locked="0"/>
    </xf>
    <xf numFmtId="0" fontId="13" fillId="0" borderId="1" xfId="0" applyFont="1" applyBorder="1" applyAlignment="1">
      <alignment horizontal="left" vertical="top" wrapText="1" indent="2"/>
    </xf>
    <xf numFmtId="0" fontId="4" fillId="0" borderId="0" xfId="0" applyFont="1" applyAlignment="1" applyProtection="1">
      <alignment horizontal="left" wrapText="1"/>
      <protection locked="0"/>
    </xf>
    <xf numFmtId="0" fontId="4" fillId="0" borderId="0" xfId="0" applyFont="1" applyAlignment="1">
      <alignment horizontal="left" vertical="top"/>
    </xf>
    <xf numFmtId="0" fontId="4" fillId="0" borderId="0" xfId="0" applyFont="1" applyAlignment="1">
      <alignment vertical="top"/>
    </xf>
    <xf numFmtId="49" fontId="4" fillId="0" borderId="0" xfId="0" applyNumberFormat="1" applyFont="1" applyAlignment="1">
      <alignment horizontal="left" vertical="center"/>
    </xf>
    <xf numFmtId="168" fontId="4" fillId="0" borderId="0" xfId="0" applyNumberFormat="1" applyFont="1" applyAlignment="1">
      <alignment horizontal="right" vertical="center"/>
    </xf>
    <xf numFmtId="49" fontId="4" fillId="0" borderId="0" xfId="0" applyNumberFormat="1" applyFont="1" applyAlignment="1">
      <alignment horizontal="right" vertical="top"/>
    </xf>
    <xf numFmtId="0" fontId="6" fillId="0" borderId="12" xfId="0" applyFont="1" applyBorder="1" applyAlignment="1">
      <alignment horizontal="left" vertical="center"/>
    </xf>
    <xf numFmtId="0" fontId="6" fillId="0" borderId="12" xfId="0" applyFont="1" applyBorder="1" applyAlignment="1">
      <alignment horizontal="center" vertical="center"/>
    </xf>
    <xf numFmtId="0" fontId="6" fillId="0" borderId="0" xfId="0" applyFont="1" applyAlignment="1">
      <alignment horizontal="right" vertical="center"/>
    </xf>
    <xf numFmtId="0" fontId="6" fillId="0" borderId="0" xfId="0" applyFont="1" applyAlignment="1">
      <alignment horizontal="center" vertical="center"/>
    </xf>
    <xf numFmtId="49" fontId="6" fillId="0" borderId="7" xfId="0" applyNumberFormat="1" applyFont="1" applyBorder="1" applyAlignment="1">
      <alignment vertical="center"/>
    </xf>
    <xf numFmtId="168" fontId="6" fillId="0" borderId="4" xfId="1" applyNumberFormat="1" applyFont="1" applyBorder="1" applyAlignment="1">
      <alignment horizontal="right" vertical="center" wrapText="1"/>
    </xf>
    <xf numFmtId="168" fontId="6" fillId="0" borderId="0" xfId="1" applyNumberFormat="1" applyFont="1" applyBorder="1" applyAlignment="1">
      <alignment horizontal="right" vertical="center" wrapText="1"/>
    </xf>
    <xf numFmtId="49" fontId="4" fillId="0" borderId="0" xfId="0" applyNumberFormat="1" applyFont="1" applyAlignment="1">
      <alignment horizontal="left" vertical="top"/>
    </xf>
    <xf numFmtId="0" fontId="4" fillId="0" borderId="0" xfId="0" applyFont="1" applyAlignment="1">
      <alignment horizontal="center" vertical="top"/>
    </xf>
    <xf numFmtId="0" fontId="4" fillId="0" borderId="0" xfId="0" applyFont="1" applyAlignment="1">
      <alignment horizontal="right" vertical="top"/>
    </xf>
    <xf numFmtId="0" fontId="6" fillId="0" borderId="0" xfId="0" applyFont="1" applyAlignment="1">
      <alignment horizontal="center" vertical="top"/>
    </xf>
    <xf numFmtId="0" fontId="6" fillId="0" borderId="0" xfId="0" applyFont="1" applyAlignment="1">
      <alignment vertical="top"/>
    </xf>
    <xf numFmtId="49" fontId="6" fillId="0" borderId="9" xfId="0" applyNumberFormat="1" applyFont="1" applyBorder="1" applyAlignment="1">
      <alignment horizontal="left" vertical="center"/>
    </xf>
    <xf numFmtId="49" fontId="6" fillId="0" borderId="11" xfId="0" applyNumberFormat="1" applyFont="1" applyBorder="1" applyAlignment="1">
      <alignment horizontal="left" vertical="center"/>
    </xf>
    <xf numFmtId="3" fontId="4" fillId="0" borderId="0" xfId="0" applyNumberFormat="1" applyFont="1" applyAlignment="1">
      <alignment horizontal="center"/>
    </xf>
    <xf numFmtId="0" fontId="4" fillId="0" borderId="1" xfId="0" applyFont="1" applyBorder="1" applyAlignment="1">
      <alignment horizontal="left" vertical="top"/>
    </xf>
    <xf numFmtId="0" fontId="6" fillId="0" borderId="17" xfId="0" applyFont="1" applyBorder="1" applyAlignment="1">
      <alignment horizontal="left" vertical="center"/>
    </xf>
    <xf numFmtId="0" fontId="4" fillId="0" borderId="10" xfId="0" applyFont="1" applyBorder="1" applyAlignment="1">
      <alignment vertical="top"/>
    </xf>
    <xf numFmtId="49" fontId="6" fillId="0" borderId="9" xfId="0" applyNumberFormat="1" applyFont="1" applyBorder="1" applyAlignment="1">
      <alignment horizontal="left" vertical="top" wrapText="1"/>
    </xf>
    <xf numFmtId="49" fontId="6" fillId="0" borderId="11" xfId="0" applyNumberFormat="1" applyFont="1" applyBorder="1" applyAlignment="1">
      <alignment horizontal="left" vertical="top" wrapText="1"/>
    </xf>
    <xf numFmtId="0" fontId="6" fillId="0" borderId="7" xfId="0" applyFont="1" applyBorder="1" applyAlignment="1">
      <alignment vertical="center"/>
    </xf>
    <xf numFmtId="0" fontId="4" fillId="0" borderId="0" xfId="0" applyFont="1"/>
    <xf numFmtId="0" fontId="4" fillId="0" borderId="6" xfId="0" applyFont="1" applyBorder="1"/>
    <xf numFmtId="0" fontId="4" fillId="0" borderId="12" xfId="0" applyFont="1" applyBorder="1"/>
    <xf numFmtId="0" fontId="4" fillId="0" borderId="12" xfId="0" applyFont="1" applyBorder="1" applyAlignment="1">
      <alignment horizontal="center"/>
    </xf>
    <xf numFmtId="3" fontId="4" fillId="0" borderId="12" xfId="0" applyNumberFormat="1" applyFont="1" applyBorder="1" applyAlignment="1">
      <alignment horizontal="center"/>
    </xf>
    <xf numFmtId="4" fontId="4" fillId="0" borderId="13" xfId="0" applyNumberFormat="1" applyFont="1" applyBorder="1" applyAlignment="1" applyProtection="1">
      <alignment horizontal="right"/>
      <protection locked="0"/>
    </xf>
    <xf numFmtId="4" fontId="4" fillId="0" borderId="6" xfId="0" applyNumberFormat="1" applyFont="1" applyBorder="1"/>
    <xf numFmtId="4" fontId="4" fillId="0" borderId="5" xfId="0" applyNumberFormat="1" applyFont="1" applyBorder="1" applyAlignment="1" applyProtection="1">
      <alignment horizontal="right"/>
      <protection locked="0"/>
    </xf>
    <xf numFmtId="0" fontId="4" fillId="0" borderId="8" xfId="0" applyFont="1" applyBorder="1"/>
    <xf numFmtId="0" fontId="4" fillId="0" borderId="9" xfId="0" applyFont="1" applyBorder="1" applyAlignment="1">
      <alignment horizontal="center"/>
    </xf>
    <xf numFmtId="3" fontId="4" fillId="0" borderId="9" xfId="0" applyNumberFormat="1" applyFont="1" applyBorder="1" applyAlignment="1">
      <alignment horizontal="center"/>
    </xf>
    <xf numFmtId="4" fontId="4" fillId="0" borderId="11" xfId="0" applyNumberFormat="1" applyFont="1" applyBorder="1" applyAlignment="1" applyProtection="1">
      <alignment horizontal="right"/>
      <protection locked="0"/>
    </xf>
    <xf numFmtId="4" fontId="4" fillId="0" borderId="8" xfId="0" applyNumberFormat="1" applyFont="1" applyBorder="1"/>
    <xf numFmtId="49" fontId="6" fillId="0" borderId="0" xfId="0" applyNumberFormat="1" applyFont="1" applyAlignment="1">
      <alignment horizontal="left" vertical="top" wrapText="1"/>
    </xf>
    <xf numFmtId="165" fontId="4" fillId="0" borderId="0" xfId="0" applyNumberFormat="1" applyFont="1" applyAlignment="1">
      <alignment horizontal="right" vertical="top"/>
    </xf>
    <xf numFmtId="49" fontId="6" fillId="0" borderId="5" xfId="0" applyNumberFormat="1" applyFont="1" applyBorder="1" applyAlignment="1">
      <alignment horizontal="left" vertical="top" wrapText="1"/>
    </xf>
    <xf numFmtId="40" fontId="4" fillId="0" borderId="1" xfId="0" applyNumberFormat="1" applyFont="1" applyBorder="1" applyAlignment="1">
      <alignment wrapText="1"/>
    </xf>
    <xf numFmtId="0" fontId="6" fillId="0" borderId="9" xfId="0" applyFont="1" applyBorder="1" applyAlignment="1">
      <alignment horizontal="left" vertical="center" wrapText="1"/>
    </xf>
    <xf numFmtId="0" fontId="6" fillId="0" borderId="11" xfId="0" applyFont="1" applyBorder="1" applyAlignment="1">
      <alignment horizontal="left" vertical="center" wrapText="1"/>
    </xf>
    <xf numFmtId="0" fontId="4" fillId="0" borderId="0" xfId="0" applyFont="1" applyAlignment="1" applyProtection="1">
      <alignment vertical="center"/>
      <protection locked="0"/>
    </xf>
    <xf numFmtId="0" fontId="6" fillId="0" borderId="1" xfId="0" applyFont="1" applyBorder="1" applyAlignment="1">
      <alignment horizontal="left" vertical="top"/>
    </xf>
    <xf numFmtId="3" fontId="4" fillId="0" borderId="1" xfId="2" applyFont="1" applyBorder="1" applyAlignment="1" applyProtection="1">
      <alignment horizontal="center"/>
    </xf>
    <xf numFmtId="0" fontId="6" fillId="0" borderId="3" xfId="0" applyFont="1" applyBorder="1" applyAlignment="1">
      <alignment horizontal="center" vertical="center"/>
    </xf>
    <xf numFmtId="4" fontId="6" fillId="0" borderId="19" xfId="0" applyNumberFormat="1" applyFont="1" applyBorder="1" applyAlignment="1" applyProtection="1">
      <alignment vertical="center"/>
      <protection locked="0"/>
    </xf>
    <xf numFmtId="0" fontId="4" fillId="0" borderId="6" xfId="0" applyFont="1" applyBorder="1" applyAlignment="1">
      <alignment horizontal="left"/>
    </xf>
    <xf numFmtId="0" fontId="4" fillId="0" borderId="13" xfId="0" applyFont="1" applyBorder="1" applyAlignment="1">
      <alignment wrapText="1"/>
    </xf>
    <xf numFmtId="0" fontId="4" fillId="0" borderId="6" xfId="0" applyFont="1" applyBorder="1" applyAlignment="1">
      <alignment horizontal="center"/>
    </xf>
    <xf numFmtId="3" fontId="4" fillId="0" borderId="6" xfId="0" applyNumberFormat="1" applyFont="1" applyBorder="1" applyAlignment="1">
      <alignment horizontal="center"/>
    </xf>
    <xf numFmtId="0" fontId="20" fillId="0" borderId="5" xfId="0" applyFont="1" applyBorder="1" applyAlignment="1">
      <alignment vertical="top" wrapText="1"/>
    </xf>
    <xf numFmtId="0" fontId="4" fillId="0" borderId="5" xfId="0" applyFont="1" applyBorder="1" applyAlignment="1">
      <alignment vertical="top" wrapText="1"/>
    </xf>
    <xf numFmtId="3" fontId="4" fillId="0" borderId="1" xfId="2" applyFont="1" applyFill="1" applyBorder="1" applyAlignment="1" applyProtection="1">
      <alignment horizontal="center"/>
    </xf>
    <xf numFmtId="0" fontId="4" fillId="0" borderId="5" xfId="0" applyFont="1" applyBorder="1" applyAlignment="1">
      <alignment wrapText="1"/>
    </xf>
    <xf numFmtId="0" fontId="6" fillId="0" borderId="4" xfId="0" applyFont="1" applyBorder="1" applyAlignment="1">
      <alignment horizontal="left" vertical="center"/>
    </xf>
    <xf numFmtId="3" fontId="6" fillId="0" borderId="3" xfId="0" applyNumberFormat="1" applyFont="1" applyBorder="1" applyAlignment="1">
      <alignment horizontal="center" vertical="center"/>
    </xf>
    <xf numFmtId="0" fontId="6" fillId="0" borderId="12" xfId="0" applyFont="1" applyBorder="1" applyAlignment="1">
      <alignment horizontal="left" vertical="center" wrapText="1"/>
    </xf>
    <xf numFmtId="0" fontId="6" fillId="0" borderId="0" xfId="0" applyFont="1" applyAlignment="1">
      <alignment horizontal="left" vertical="center" wrapText="1"/>
    </xf>
    <xf numFmtId="0" fontId="4" fillId="0" borderId="0" xfId="2" applyNumberFormat="1" applyFont="1" applyBorder="1" applyAlignment="1" applyProtection="1">
      <alignment horizontal="center" vertical="center"/>
    </xf>
    <xf numFmtId="0" fontId="4" fillId="0" borderId="12" xfId="0" applyFont="1" applyBorder="1" applyAlignment="1">
      <alignment horizontal="center" vertical="center"/>
    </xf>
    <xf numFmtId="0" fontId="4" fillId="0" borderId="10" xfId="0" applyFont="1" applyBorder="1"/>
    <xf numFmtId="0" fontId="4" fillId="0" borderId="9" xfId="0" applyFont="1" applyBorder="1" applyProtection="1">
      <protection locked="0"/>
    </xf>
    <xf numFmtId="0" fontId="6" fillId="0" borderId="11" xfId="0" applyFont="1" applyBorder="1"/>
    <xf numFmtId="0" fontId="4" fillId="0" borderId="5" xfId="0" applyFont="1" applyBorder="1" applyAlignment="1">
      <alignment horizontal="left" vertical="top" wrapText="1" indent="1"/>
    </xf>
    <xf numFmtId="180" fontId="4" fillId="0" borderId="1" xfId="2" applyNumberFormat="1" applyFont="1" applyFill="1" applyBorder="1" applyAlignment="1" applyProtection="1">
      <alignment horizontal="center"/>
    </xf>
    <xf numFmtId="0" fontId="4" fillId="0" borderId="1" xfId="0" quotePrefix="1" applyFont="1" applyBorder="1" applyAlignment="1">
      <alignment horizontal="left" vertical="top"/>
    </xf>
    <xf numFmtId="0" fontId="6" fillId="0" borderId="6" xfId="0" applyFont="1" applyBorder="1" applyAlignment="1">
      <alignment horizontal="center" vertical="center"/>
    </xf>
    <xf numFmtId="178" fontId="4" fillId="0" borderId="1" xfId="0" applyNumberFormat="1" applyFont="1" applyBorder="1" applyAlignment="1">
      <alignment wrapText="1"/>
    </xf>
    <xf numFmtId="178" fontId="4" fillId="0" borderId="1" xfId="11" applyNumberFormat="1" applyFont="1" applyBorder="1"/>
    <xf numFmtId="0" fontId="5" fillId="0" borderId="0" xfId="0" applyFont="1" applyAlignment="1">
      <alignment horizontal="right" vertical="center"/>
    </xf>
    <xf numFmtId="0" fontId="5" fillId="0" borderId="0" xfId="0" applyFont="1" applyAlignment="1">
      <alignment horizontal="left" vertical="top"/>
    </xf>
    <xf numFmtId="178" fontId="6" fillId="0" borderId="4" xfId="0" applyNumberFormat="1" applyFont="1" applyBorder="1" applyAlignment="1">
      <alignment vertical="center"/>
    </xf>
    <xf numFmtId="0" fontId="6" fillId="0" borderId="35" xfId="0" applyFont="1" applyBorder="1" applyAlignment="1">
      <alignment vertical="center"/>
    </xf>
    <xf numFmtId="181" fontId="6" fillId="0" borderId="34" xfId="0" applyNumberFormat="1" applyFont="1" applyBorder="1" applyAlignment="1">
      <alignment horizontal="center" vertical="center" wrapText="1"/>
    </xf>
    <xf numFmtId="181" fontId="4" fillId="0" borderId="3" xfId="0" applyNumberFormat="1" applyFont="1" applyBorder="1" applyAlignment="1">
      <alignment horizontal="left" vertical="center" wrapText="1"/>
    </xf>
    <xf numFmtId="164" fontId="4" fillId="0" borderId="14" xfId="1" applyNumberFormat="1" applyFont="1" applyBorder="1" applyAlignment="1" applyProtection="1">
      <alignment vertical="center" wrapText="1"/>
    </xf>
    <xf numFmtId="164" fontId="6" fillId="0" borderId="25" xfId="1" applyNumberFormat="1" applyFont="1" applyBorder="1" applyAlignment="1" applyProtection="1">
      <alignment vertical="center" wrapText="1"/>
    </xf>
    <xf numFmtId="164" fontId="4" fillId="0" borderId="14" xfId="3" applyNumberFormat="1" applyFont="1" applyBorder="1" applyAlignment="1" applyProtection="1">
      <alignment horizontal="left" vertical="center" wrapText="1"/>
    </xf>
    <xf numFmtId="164" fontId="6" fillId="0" borderId="25" xfId="1" applyNumberFormat="1" applyFont="1" applyBorder="1" applyAlignment="1" applyProtection="1">
      <alignment horizontal="left" vertical="center" wrapText="1"/>
    </xf>
    <xf numFmtId="181" fontId="4" fillId="0" borderId="10" xfId="0" applyNumberFormat="1" applyFont="1" applyBorder="1" applyAlignment="1">
      <alignment horizontal="center" vertical="center" wrapText="1"/>
    </xf>
    <xf numFmtId="178" fontId="13" fillId="0" borderId="1" xfId="0" applyNumberFormat="1" applyFont="1" applyBorder="1" applyAlignment="1" applyProtection="1">
      <alignment wrapText="1"/>
      <protection locked="0"/>
    </xf>
    <xf numFmtId="181" fontId="4" fillId="0" borderId="7" xfId="0" applyNumberFormat="1" applyFont="1" applyBorder="1" applyAlignment="1">
      <alignment horizontal="center" vertical="center" wrapText="1"/>
    </xf>
    <xf numFmtId="0" fontId="4" fillId="0" borderId="2" xfId="0" applyFont="1" applyBorder="1" applyAlignment="1">
      <alignment vertical="center"/>
    </xf>
    <xf numFmtId="0" fontId="4" fillId="0" borderId="2" xfId="0" applyFont="1" applyBorder="1"/>
    <xf numFmtId="0" fontId="6" fillId="0" borderId="2" xfId="0" applyFont="1" applyBorder="1" applyAlignment="1">
      <alignment vertical="center"/>
    </xf>
    <xf numFmtId="0" fontId="6" fillId="0" borderId="2" xfId="0" applyFont="1" applyBorder="1" applyAlignment="1">
      <alignment horizontal="right" vertical="center"/>
    </xf>
    <xf numFmtId="168" fontId="4" fillId="0" borderId="2" xfId="0" applyNumberFormat="1" applyFont="1" applyBorder="1" applyAlignment="1">
      <alignment vertical="center"/>
    </xf>
    <xf numFmtId="0" fontId="4" fillId="0" borderId="2" xfId="0" applyFont="1" applyBorder="1" applyAlignment="1" applyProtection="1">
      <alignment vertical="center" wrapText="1"/>
      <protection locked="0"/>
    </xf>
    <xf numFmtId="0" fontId="4" fillId="0" borderId="2" xfId="0" applyFont="1" applyBorder="1" applyAlignment="1" applyProtection="1">
      <alignment wrapText="1"/>
      <protection locked="0"/>
    </xf>
    <xf numFmtId="49" fontId="21" fillId="0" borderId="1" xfId="0" applyNumberFormat="1" applyFont="1" applyBorder="1" applyAlignment="1">
      <alignment vertical="top" wrapText="1"/>
    </xf>
    <xf numFmtId="2" fontId="4" fillId="0" borderId="1" xfId="0" applyNumberFormat="1" applyFont="1" applyBorder="1" applyAlignment="1" applyProtection="1">
      <alignment wrapText="1"/>
      <protection locked="0"/>
    </xf>
    <xf numFmtId="177" fontId="4" fillId="0" borderId="1" xfId="0" applyNumberFormat="1" applyFont="1" applyBorder="1" applyAlignment="1">
      <alignment wrapText="1"/>
    </xf>
    <xf numFmtId="175" fontId="4" fillId="0" borderId="1" xfId="0" applyNumberFormat="1" applyFont="1" applyBorder="1" applyAlignment="1">
      <alignment horizontal="center" wrapText="1"/>
    </xf>
    <xf numFmtId="167" fontId="0" fillId="0" borderId="0" xfId="0" applyNumberFormat="1" applyAlignment="1">
      <alignment vertical="center" wrapText="1"/>
    </xf>
    <xf numFmtId="167" fontId="0" fillId="0" borderId="0" xfId="0" applyNumberFormat="1" applyAlignment="1">
      <alignment horizontal="left" vertical="center" wrapText="1" indent="1"/>
    </xf>
    <xf numFmtId="9" fontId="4" fillId="0" borderId="1" xfId="1" applyNumberFormat="1" applyFont="1" applyBorder="1" applyAlignment="1">
      <alignment wrapText="1"/>
    </xf>
    <xf numFmtId="177" fontId="4" fillId="0" borderId="1" xfId="7" applyNumberFormat="1" applyFont="1" applyBorder="1" applyAlignment="1">
      <alignment wrapText="1"/>
    </xf>
    <xf numFmtId="0" fontId="22" fillId="0" borderId="1" xfId="0" applyFont="1" applyBorder="1" applyAlignment="1">
      <alignment horizontal="center"/>
    </xf>
    <xf numFmtId="168" fontId="4" fillId="0" borderId="1" xfId="0" applyNumberFormat="1" applyFont="1" applyBorder="1" applyAlignment="1">
      <alignment horizontal="center"/>
    </xf>
    <xf numFmtId="0" fontId="13" fillId="0" borderId="1" xfId="0" applyFont="1" applyBorder="1" applyAlignment="1">
      <alignment horizontal="center" vertical="top" wrapText="1"/>
    </xf>
    <xf numFmtId="171" fontId="13" fillId="0" borderId="1" xfId="0" applyNumberFormat="1" applyFont="1" applyBorder="1" applyAlignment="1" applyProtection="1">
      <alignment vertical="top" wrapText="1"/>
      <protection locked="0"/>
    </xf>
    <xf numFmtId="175" fontId="4" fillId="0" borderId="1" xfId="11" applyNumberFormat="1" applyFont="1" applyBorder="1" applyAlignment="1">
      <alignment vertical="top"/>
    </xf>
    <xf numFmtId="9" fontId="13" fillId="0" borderId="1" xfId="0" applyNumberFormat="1" applyFont="1" applyBorder="1" applyAlignment="1" applyProtection="1">
      <alignment wrapText="1"/>
      <protection locked="0"/>
    </xf>
    <xf numFmtId="49" fontId="13" fillId="0" borderId="1" xfId="0" applyNumberFormat="1" applyFont="1" applyBorder="1" applyAlignment="1">
      <alignment horizontal="center" vertical="top" wrapText="1"/>
    </xf>
    <xf numFmtId="177" fontId="13" fillId="0" borderId="1" xfId="0" applyNumberFormat="1" applyFont="1" applyBorder="1" applyAlignment="1">
      <alignment wrapText="1"/>
    </xf>
    <xf numFmtId="182" fontId="6" fillId="0" borderId="1" xfId="0" applyNumberFormat="1" applyFont="1" applyBorder="1" applyAlignment="1" applyProtection="1">
      <alignment horizontal="left" wrapText="1"/>
      <protection locked="0"/>
    </xf>
    <xf numFmtId="180" fontId="4" fillId="0" borderId="1" xfId="2" applyNumberFormat="1" applyFont="1" applyFill="1" applyBorder="1" applyAlignment="1" applyProtection="1">
      <alignment horizontal="center" vertical="top"/>
    </xf>
    <xf numFmtId="178" fontId="4" fillId="0" borderId="1" xfId="0" applyNumberFormat="1" applyFont="1" applyBorder="1" applyAlignment="1">
      <alignment vertical="top" wrapText="1"/>
    </xf>
    <xf numFmtId="178" fontId="4" fillId="0" borderId="1" xfId="11" applyNumberFormat="1" applyFont="1" applyBorder="1" applyAlignment="1">
      <alignment vertical="top"/>
    </xf>
    <xf numFmtId="175" fontId="4" fillId="0" borderId="0" xfId="11" applyNumberFormat="1" applyFont="1" applyBorder="1" applyAlignment="1">
      <alignment vertical="top"/>
    </xf>
    <xf numFmtId="9" fontId="4" fillId="0" borderId="1" xfId="0" applyNumberFormat="1" applyFont="1" applyBorder="1" applyAlignment="1" applyProtection="1">
      <alignment wrapText="1"/>
      <protection locked="0"/>
    </xf>
    <xf numFmtId="0" fontId="4" fillId="0" borderId="0" xfId="0" applyFont="1" applyAlignment="1">
      <alignment vertical="center" wrapText="1"/>
    </xf>
    <xf numFmtId="175" fontId="4" fillId="0" borderId="0" xfId="11" applyNumberFormat="1" applyFont="1" applyBorder="1" applyAlignment="1">
      <alignment vertical="center"/>
    </xf>
    <xf numFmtId="175" fontId="4" fillId="0" borderId="1" xfId="0" applyNumberFormat="1" applyFont="1" applyBorder="1" applyAlignment="1">
      <alignment horizontal="center" vertical="top" wrapText="1"/>
    </xf>
    <xf numFmtId="0" fontId="3" fillId="0" borderId="0" xfId="0" applyFont="1" applyAlignment="1">
      <alignment vertical="center" wrapText="1"/>
    </xf>
    <xf numFmtId="2" fontId="0" fillId="0" borderId="0" xfId="0" applyNumberFormat="1" applyAlignment="1">
      <alignment vertical="center" wrapText="1"/>
    </xf>
    <xf numFmtId="164" fontId="0" fillId="0" borderId="0" xfId="0" applyNumberFormat="1" applyAlignment="1">
      <alignment horizontal="left" vertical="center" wrapText="1" indent="1"/>
    </xf>
    <xf numFmtId="183" fontId="0" fillId="0" borderId="0" xfId="0" applyNumberFormat="1" applyAlignment="1">
      <alignment vertical="center" wrapText="1"/>
    </xf>
    <xf numFmtId="184" fontId="6" fillId="0" borderId="4" xfId="0" applyNumberFormat="1" applyFont="1" applyBorder="1" applyAlignment="1">
      <alignment horizontal="left" vertical="center"/>
    </xf>
    <xf numFmtId="164" fontId="6" fillId="0" borderId="14" xfId="3" applyNumberFormat="1" applyFont="1" applyBorder="1" applyAlignment="1">
      <alignment horizontal="left" vertical="center" wrapText="1"/>
    </xf>
    <xf numFmtId="164" fontId="3" fillId="0" borderId="0" xfId="0" applyNumberFormat="1" applyFont="1" applyAlignment="1">
      <alignment horizontal="left" vertical="center" wrapText="1" indent="1"/>
    </xf>
    <xf numFmtId="168" fontId="4" fillId="0" borderId="1" xfId="3" applyNumberFormat="1" applyFont="1" applyBorder="1" applyAlignment="1">
      <alignment wrapText="1"/>
    </xf>
    <xf numFmtId="0" fontId="4" fillId="0" borderId="5" xfId="0" applyFont="1" applyBorder="1" applyAlignment="1">
      <alignment horizontal="left" vertical="center" wrapText="1"/>
    </xf>
    <xf numFmtId="0" fontId="4" fillId="0" borderId="1" xfId="0" applyFont="1" applyBorder="1" applyAlignment="1">
      <alignment horizontal="center" vertical="center"/>
    </xf>
    <xf numFmtId="2" fontId="4" fillId="0" borderId="1" xfId="0" applyNumberFormat="1" applyFont="1" applyBorder="1"/>
    <xf numFmtId="0" fontId="4" fillId="0" borderId="5" xfId="0" applyFont="1" applyBorder="1" applyAlignment="1">
      <alignment horizontal="right"/>
    </xf>
    <xf numFmtId="185" fontId="4" fillId="0" borderId="1" xfId="1" applyNumberFormat="1" applyFont="1" applyBorder="1" applyAlignment="1">
      <alignment horizontal="center" wrapText="1"/>
    </xf>
    <xf numFmtId="49" fontId="14" fillId="0" borderId="1" xfId="0" applyNumberFormat="1" applyFont="1" applyBorder="1" applyAlignment="1">
      <alignment horizontal="left" vertical="top" wrapText="1"/>
    </xf>
    <xf numFmtId="0" fontId="14" fillId="0" borderId="1" xfId="0" applyFont="1" applyBorder="1" applyAlignment="1">
      <alignment horizontal="left" vertical="center" wrapText="1"/>
    </xf>
    <xf numFmtId="0" fontId="14" fillId="0" borderId="1" xfId="0" applyFont="1" applyBorder="1" applyAlignment="1">
      <alignment horizontal="center" wrapText="1"/>
    </xf>
    <xf numFmtId="167" fontId="14" fillId="0" borderId="1" xfId="1" applyFont="1" applyBorder="1" applyAlignment="1">
      <alignment wrapText="1"/>
    </xf>
    <xf numFmtId="168" fontId="14" fillId="0" borderId="1" xfId="1" applyNumberFormat="1" applyFont="1" applyBorder="1" applyAlignment="1">
      <alignment horizontal="right" wrapText="1"/>
    </xf>
    <xf numFmtId="168" fontId="14" fillId="0" borderId="1" xfId="3" applyNumberFormat="1" applyFont="1" applyBorder="1" applyAlignment="1">
      <alignment horizontal="right" wrapText="1"/>
    </xf>
    <xf numFmtId="49" fontId="4" fillId="0" borderId="1" xfId="0" applyNumberFormat="1" applyFont="1" applyBorder="1" applyAlignment="1">
      <alignment horizontal="center" wrapText="1"/>
    </xf>
    <xf numFmtId="49" fontId="4" fillId="0" borderId="1" xfId="0" applyNumberFormat="1" applyFont="1" applyBorder="1" applyAlignment="1">
      <alignment wrapText="1"/>
    </xf>
    <xf numFmtId="0" fontId="4" fillId="0" borderId="1" xfId="0" applyFont="1" applyBorder="1" applyAlignment="1">
      <alignment vertical="top" wrapText="1"/>
    </xf>
    <xf numFmtId="49" fontId="13" fillId="0" borderId="1" xfId="0" applyNumberFormat="1" applyFont="1" applyBorder="1" applyAlignment="1">
      <alignment vertical="top" wrapText="1"/>
    </xf>
    <xf numFmtId="2" fontId="13" fillId="0" borderId="1" xfId="0" applyNumberFormat="1" applyFont="1" applyBorder="1" applyAlignment="1">
      <alignment horizontal="center" wrapText="1"/>
    </xf>
    <xf numFmtId="171" fontId="13" fillId="0" borderId="1" xfId="0" applyNumberFormat="1" applyFont="1" applyBorder="1" applyAlignment="1">
      <alignment wrapText="1"/>
    </xf>
    <xf numFmtId="172" fontId="13" fillId="0" borderId="1" xfId="0" applyNumberFormat="1" applyFont="1" applyBorder="1" applyAlignment="1">
      <alignment horizontal="right" wrapText="1"/>
    </xf>
    <xf numFmtId="167" fontId="4" fillId="0" borderId="1" xfId="1" applyFont="1" applyBorder="1" applyAlignment="1">
      <alignment horizontal="center" wrapText="1"/>
    </xf>
    <xf numFmtId="172" fontId="4" fillId="0" borderId="1" xfId="0" applyNumberFormat="1" applyFont="1" applyBorder="1" applyAlignment="1">
      <alignment horizontal="center" wrapText="1"/>
    </xf>
    <xf numFmtId="49" fontId="6" fillId="0" borderId="2" xfId="0" applyNumberFormat="1" applyFont="1" applyBorder="1" applyAlignment="1">
      <alignment vertical="center"/>
    </xf>
    <xf numFmtId="49" fontId="6" fillId="0" borderId="0" xfId="0" applyNumberFormat="1" applyFont="1" applyAlignment="1">
      <alignment vertical="center"/>
    </xf>
    <xf numFmtId="49" fontId="6" fillId="0" borderId="0" xfId="0" applyNumberFormat="1" applyFont="1" applyAlignment="1">
      <alignment horizontal="center" vertical="center"/>
    </xf>
    <xf numFmtId="168" fontId="6" fillId="0" borderId="1" xfId="1" applyNumberFormat="1" applyFont="1" applyBorder="1" applyAlignment="1">
      <alignment horizontal="right" vertical="center" wrapText="1"/>
    </xf>
    <xf numFmtId="0" fontId="6" fillId="0" borderId="5" xfId="0" applyFont="1" applyBorder="1" applyAlignment="1">
      <alignment horizontal="left" vertical="center"/>
    </xf>
    <xf numFmtId="9" fontId="4" fillId="0" borderId="1" xfId="0" applyNumberFormat="1" applyFont="1" applyBorder="1" applyAlignment="1">
      <alignment horizontal="center" wrapText="1"/>
    </xf>
    <xf numFmtId="49" fontId="4" fillId="0" borderId="4" xfId="0" applyNumberFormat="1" applyFont="1" applyBorder="1" applyAlignment="1">
      <alignment horizontal="left" vertical="top" wrapText="1"/>
    </xf>
    <xf numFmtId="0" fontId="13" fillId="0" borderId="4" xfId="0" applyFont="1" applyBorder="1" applyAlignment="1">
      <alignment horizontal="left" vertical="top" wrapText="1" indent="1"/>
    </xf>
    <xf numFmtId="0" fontId="4" fillId="0" borderId="4" xfId="0" applyFont="1" applyBorder="1" applyAlignment="1">
      <alignment horizontal="center" wrapText="1"/>
    </xf>
    <xf numFmtId="4" fontId="4" fillId="0" borderId="1" xfId="0" applyNumberFormat="1" applyFont="1" applyBorder="1" applyAlignment="1">
      <alignment horizontal="center" wrapText="1"/>
    </xf>
    <xf numFmtId="9" fontId="4" fillId="0" borderId="1" xfId="11" applyNumberFormat="1" applyFont="1" applyBorder="1"/>
    <xf numFmtId="49" fontId="6" fillId="0" borderId="1" xfId="0" applyNumberFormat="1" applyFont="1" applyBorder="1" applyAlignment="1">
      <alignment horizontal="left" wrapText="1"/>
    </xf>
    <xf numFmtId="0" fontId="25" fillId="0" borderId="5" xfId="0" applyFont="1" applyBorder="1" applyAlignment="1">
      <alignment vertical="top" wrapText="1"/>
    </xf>
    <xf numFmtId="4" fontId="4" fillId="0" borderId="1" xfId="2" applyNumberFormat="1" applyFont="1" applyFill="1" applyBorder="1" applyAlignment="1" applyProtection="1">
      <alignment horizontal="center"/>
    </xf>
    <xf numFmtId="0" fontId="4" fillId="0" borderId="5" xfId="0" applyFont="1" applyBorder="1" applyAlignment="1">
      <alignment horizontal="left" vertical="top" wrapText="1"/>
    </xf>
    <xf numFmtId="0" fontId="4" fillId="0" borderId="5" xfId="0" applyFont="1" applyBorder="1" applyAlignment="1">
      <alignment horizontal="left" vertical="top" wrapText="1" indent="2"/>
    </xf>
    <xf numFmtId="0" fontId="6" fillId="0" borderId="1" xfId="0" applyFont="1" applyBorder="1" applyAlignment="1">
      <alignment wrapText="1"/>
    </xf>
    <xf numFmtId="3" fontId="4" fillId="0" borderId="1" xfId="0" applyNumberFormat="1" applyFont="1" applyBorder="1" applyAlignment="1">
      <alignment horizontal="center"/>
    </xf>
    <xf numFmtId="3" fontId="4" fillId="0" borderId="1" xfId="2" applyFont="1" applyBorder="1" applyAlignment="1">
      <alignment horizontal="center"/>
    </xf>
    <xf numFmtId="0" fontId="4" fillId="0" borderId="1" xfId="0" applyFont="1" applyBorder="1" applyAlignment="1">
      <alignment vertical="top"/>
    </xf>
    <xf numFmtId="3" fontId="4" fillId="0" borderId="1" xfId="2" applyFont="1" applyFill="1" applyBorder="1" applyAlignment="1">
      <alignment horizontal="center"/>
    </xf>
    <xf numFmtId="0" fontId="4" fillId="0" borderId="1" xfId="0" applyFont="1" applyBorder="1" applyAlignment="1">
      <alignment horizontal="left" wrapText="1" indent="1"/>
    </xf>
    <xf numFmtId="0" fontId="4" fillId="0" borderId="1" xfId="0" applyFont="1" applyBorder="1" applyAlignment="1">
      <alignment horizontal="left" vertical="center"/>
    </xf>
    <xf numFmtId="0" fontId="4" fillId="0" borderId="1" xfId="0" applyFont="1" applyBorder="1" applyAlignment="1">
      <alignment vertical="center" wrapText="1"/>
    </xf>
    <xf numFmtId="3" fontId="4" fillId="0" borderId="1" xfId="2" applyFont="1" applyBorder="1" applyAlignment="1">
      <alignment horizontal="center" vertical="center"/>
    </xf>
    <xf numFmtId="171" fontId="13" fillId="0" borderId="1" xfId="0" applyNumberFormat="1" applyFont="1" applyBorder="1" applyAlignment="1" applyProtection="1">
      <alignment vertical="center" wrapText="1"/>
      <protection locked="0"/>
    </xf>
    <xf numFmtId="175" fontId="4" fillId="0" borderId="1" xfId="11" applyNumberFormat="1" applyFont="1" applyBorder="1" applyAlignment="1">
      <alignment vertical="center"/>
    </xf>
    <xf numFmtId="0" fontId="26" fillId="0" borderId="0" xfId="0" applyFont="1"/>
    <xf numFmtId="0" fontId="4" fillId="0" borderId="1" xfId="0" applyFont="1" applyBorder="1" applyAlignment="1" applyProtection="1">
      <alignment horizontal="center"/>
      <protection locked="0"/>
    </xf>
    <xf numFmtId="4" fontId="4" fillId="0" borderId="1" xfId="0" applyNumberFormat="1" applyFont="1" applyBorder="1" applyAlignment="1">
      <alignment horizontal="center"/>
    </xf>
    <xf numFmtId="38" fontId="4" fillId="0" borderId="1" xfId="0" applyNumberFormat="1" applyFont="1" applyBorder="1" applyAlignment="1" applyProtection="1">
      <alignment horizontal="center"/>
      <protection locked="0"/>
    </xf>
    <xf numFmtId="173" fontId="4" fillId="0" borderId="1" xfId="0" applyNumberFormat="1" applyFont="1" applyBorder="1" applyAlignment="1">
      <alignment horizontal="center" wrapText="1"/>
    </xf>
    <xf numFmtId="0" fontId="4" fillId="0" borderId="2" xfId="0" applyFont="1" applyBorder="1" applyAlignment="1">
      <alignment horizontal="left" vertical="top" wrapText="1" indent="1"/>
    </xf>
    <xf numFmtId="10" fontId="4" fillId="0" borderId="1" xfId="7" applyNumberFormat="1" applyFont="1" applyBorder="1" applyAlignment="1">
      <alignment horizontal="right"/>
    </xf>
    <xf numFmtId="0" fontId="4" fillId="0" borderId="1" xfId="7" applyNumberFormat="1" applyFont="1" applyBorder="1" applyAlignment="1">
      <alignment horizontal="right"/>
    </xf>
    <xf numFmtId="2" fontId="4" fillId="0" borderId="1" xfId="7" applyNumberFormat="1" applyFont="1" applyBorder="1" applyAlignment="1">
      <alignment horizontal="right"/>
    </xf>
    <xf numFmtId="0" fontId="13" fillId="0" borderId="1" xfId="0" applyFont="1" applyBorder="1" applyAlignment="1">
      <alignment horizontal="left" vertical="center" wrapText="1"/>
    </xf>
    <xf numFmtId="49" fontId="13" fillId="0" borderId="1" xfId="0" applyNumberFormat="1" applyFont="1" applyBorder="1" applyAlignment="1">
      <alignment horizontal="center" vertical="center" wrapText="1"/>
    </xf>
    <xf numFmtId="0" fontId="13" fillId="0" borderId="1" xfId="0" applyFont="1" applyBorder="1" applyAlignment="1">
      <alignment horizontal="center" vertical="center" wrapText="1"/>
    </xf>
    <xf numFmtId="168" fontId="4" fillId="0" borderId="1" xfId="0" applyNumberFormat="1" applyFont="1" applyBorder="1" applyAlignment="1">
      <alignment horizontal="center" vertical="center" wrapText="1"/>
    </xf>
    <xf numFmtId="9" fontId="13" fillId="0" borderId="1" xfId="0" applyNumberFormat="1" applyFont="1" applyBorder="1" applyAlignment="1" applyProtection="1">
      <alignment vertical="center" wrapText="1"/>
      <protection locked="0"/>
    </xf>
    <xf numFmtId="168" fontId="4" fillId="0" borderId="1" xfId="0" applyNumberFormat="1" applyFont="1" applyBorder="1" applyAlignment="1">
      <alignment vertical="center" wrapText="1"/>
    </xf>
    <xf numFmtId="175" fontId="4" fillId="0" borderId="1" xfId="0" applyNumberFormat="1" applyFont="1" applyBorder="1" applyAlignment="1">
      <alignment horizontal="center" vertical="center" wrapText="1"/>
    </xf>
    <xf numFmtId="49" fontId="13" fillId="0" borderId="1" xfId="0" applyNumberFormat="1" applyFont="1" applyBorder="1" applyAlignment="1">
      <alignment horizontal="left" vertical="center" wrapText="1"/>
    </xf>
    <xf numFmtId="177" fontId="13" fillId="0" borderId="1" xfId="0" applyNumberFormat="1" applyFont="1" applyBorder="1" applyAlignment="1">
      <alignment vertical="center" wrapText="1"/>
    </xf>
    <xf numFmtId="38" fontId="4" fillId="0" borderId="1" xfId="0" applyNumberFormat="1" applyFont="1" applyBorder="1" applyAlignment="1">
      <alignment horizontal="center" vertical="center" wrapText="1"/>
    </xf>
    <xf numFmtId="40" fontId="4" fillId="0" borderId="1" xfId="0" applyNumberFormat="1" applyFont="1" applyBorder="1" applyAlignment="1">
      <alignment vertical="center" wrapText="1"/>
    </xf>
    <xf numFmtId="168" fontId="4" fillId="0" borderId="1" xfId="2" applyNumberFormat="1" applyFont="1" applyBorder="1" applyAlignment="1">
      <alignment vertical="center" wrapText="1"/>
    </xf>
    <xf numFmtId="0" fontId="4" fillId="0" borderId="0" xfId="0" applyFont="1" applyAlignment="1" applyProtection="1">
      <alignment horizontal="left" vertical="center" wrapText="1"/>
      <protection locked="0"/>
    </xf>
    <xf numFmtId="9" fontId="4" fillId="0" borderId="1" xfId="0" applyNumberFormat="1" applyFont="1" applyBorder="1" applyAlignment="1" applyProtection="1">
      <alignment vertical="center" wrapText="1"/>
      <protection locked="0"/>
    </xf>
    <xf numFmtId="4" fontId="4" fillId="0" borderId="1" xfId="0" applyNumberFormat="1" applyFont="1" applyBorder="1"/>
    <xf numFmtId="0" fontId="6" fillId="0" borderId="1" xfId="0" applyFont="1" applyBorder="1"/>
    <xf numFmtId="0" fontId="6" fillId="0" borderId="3" xfId="0" applyFont="1" applyBorder="1" applyAlignment="1">
      <alignment horizontal="left" vertical="center"/>
    </xf>
    <xf numFmtId="168" fontId="6" fillId="0" borderId="1" xfId="1" applyNumberFormat="1" applyFont="1" applyBorder="1" applyAlignment="1">
      <alignment horizontal="right" wrapText="1"/>
    </xf>
    <xf numFmtId="171" fontId="13" fillId="0" borderId="7" xfId="0" applyNumberFormat="1" applyFont="1" applyBorder="1" applyAlignment="1" applyProtection="1">
      <alignment wrapText="1"/>
      <protection locked="0"/>
    </xf>
    <xf numFmtId="175" fontId="6" fillId="0" borderId="36" xfId="11" applyNumberFormat="1" applyFont="1" applyBorder="1"/>
    <xf numFmtId="168" fontId="6" fillId="0" borderId="1" xfId="0" applyNumberFormat="1" applyFont="1" applyBorder="1" applyAlignment="1">
      <alignment wrapText="1"/>
    </xf>
    <xf numFmtId="4" fontId="4" fillId="0" borderId="6" xfId="0" applyNumberFormat="1" applyFont="1" applyBorder="1" applyAlignment="1" applyProtection="1">
      <alignment horizontal="right"/>
      <protection locked="0"/>
    </xf>
    <xf numFmtId="168" fontId="6" fillId="0" borderId="4" xfId="0" applyNumberFormat="1" applyFont="1" applyBorder="1" applyAlignment="1">
      <alignment vertical="center"/>
    </xf>
    <xf numFmtId="0" fontId="6" fillId="0" borderId="0" xfId="0" applyFont="1"/>
    <xf numFmtId="4" fontId="4" fillId="0" borderId="1" xfId="0" applyNumberFormat="1" applyFont="1" applyBorder="1" applyAlignment="1">
      <alignment vertical="center" wrapText="1"/>
    </xf>
    <xf numFmtId="0" fontId="6" fillId="0" borderId="0" xfId="0" applyFont="1" applyAlignment="1">
      <alignment wrapText="1"/>
    </xf>
    <xf numFmtId="0" fontId="6" fillId="0" borderId="1" xfId="0" applyFont="1" applyBorder="1" applyAlignment="1">
      <alignment horizontal="center" wrapText="1"/>
    </xf>
    <xf numFmtId="38" fontId="6" fillId="0" borderId="1" xfId="0" applyNumberFormat="1" applyFont="1" applyBorder="1" applyAlignment="1" applyProtection="1">
      <alignment horizontal="center" wrapText="1"/>
      <protection locked="0"/>
    </xf>
    <xf numFmtId="40" fontId="6" fillId="0" borderId="1" xfId="0" applyNumberFormat="1" applyFont="1" applyBorder="1" applyAlignment="1" applyProtection="1">
      <alignment wrapText="1"/>
      <protection locked="0"/>
    </xf>
    <xf numFmtId="168" fontId="6" fillId="0" borderId="1" xfId="2" applyNumberFormat="1" applyFont="1" applyBorder="1" applyAlignment="1">
      <alignment wrapText="1"/>
    </xf>
    <xf numFmtId="0" fontId="6" fillId="0" borderId="0" xfId="0" applyFont="1" applyAlignment="1" applyProtection="1">
      <alignment horizontal="left" wrapText="1"/>
      <protection locked="0"/>
    </xf>
    <xf numFmtId="38" fontId="6" fillId="0" borderId="1" xfId="0" applyNumberFormat="1" applyFont="1" applyBorder="1" applyAlignment="1">
      <alignment horizontal="center" wrapText="1"/>
    </xf>
    <xf numFmtId="4" fontId="6" fillId="0" borderId="1" xfId="0" applyNumberFormat="1" applyFont="1" applyBorder="1" applyAlignment="1">
      <alignment wrapText="1"/>
    </xf>
    <xf numFmtId="0" fontId="6" fillId="0" borderId="5" xfId="0" applyFont="1" applyBorder="1" applyAlignment="1">
      <alignment vertical="top" wrapText="1"/>
    </xf>
    <xf numFmtId="0" fontId="6" fillId="0" borderId="1" xfId="0" applyFont="1" applyBorder="1" applyAlignment="1">
      <alignment horizontal="center"/>
    </xf>
    <xf numFmtId="3" fontId="6" fillId="0" borderId="1" xfId="2" applyFont="1" applyFill="1" applyBorder="1" applyAlignment="1" applyProtection="1">
      <alignment horizontal="center"/>
    </xf>
    <xf numFmtId="171" fontId="16" fillId="0" borderId="1" xfId="0" applyNumberFormat="1" applyFont="1" applyBorder="1" applyAlignment="1" applyProtection="1">
      <alignment wrapText="1"/>
      <protection locked="0"/>
    </xf>
    <xf numFmtId="175" fontId="6" fillId="0" borderId="1" xfId="11" applyNumberFormat="1" applyFont="1" applyBorder="1"/>
    <xf numFmtId="0" fontId="6" fillId="0" borderId="5" xfId="0" applyFont="1" applyBorder="1" applyAlignment="1">
      <alignment horizontal="left" vertical="top" wrapText="1"/>
    </xf>
    <xf numFmtId="3" fontId="4" fillId="0" borderId="1" xfId="2" applyFont="1" applyFill="1" applyBorder="1" applyAlignment="1" applyProtection="1">
      <alignment horizontal="center" vertical="center"/>
    </xf>
    <xf numFmtId="0" fontId="6" fillId="0" borderId="5" xfId="0" applyFont="1" applyBorder="1" applyAlignment="1">
      <alignment horizontal="left" vertical="top" wrapText="1" indent="2"/>
    </xf>
    <xf numFmtId="3" fontId="6" fillId="0" borderId="1" xfId="2" applyFont="1" applyBorder="1" applyAlignment="1">
      <alignment horizontal="center"/>
    </xf>
    <xf numFmtId="168" fontId="6" fillId="0" borderId="0" xfId="0" applyNumberFormat="1" applyFont="1" applyAlignment="1">
      <alignment wrapText="1"/>
    </xf>
    <xf numFmtId="0" fontId="6" fillId="0" borderId="1" xfId="0" applyFont="1" applyBorder="1" applyAlignment="1">
      <alignment horizontal="left" vertical="center"/>
    </xf>
    <xf numFmtId="0" fontId="27" fillId="0" borderId="0" xfId="0" applyFont="1" applyAlignment="1">
      <alignment vertical="center" wrapText="1"/>
    </xf>
    <xf numFmtId="175" fontId="6" fillId="0" borderId="0" xfId="11" applyNumberFormat="1" applyFont="1" applyBorder="1"/>
    <xf numFmtId="3" fontId="4" fillId="0" borderId="1" xfId="2" applyFont="1" applyFill="1" applyBorder="1" applyAlignment="1">
      <alignment horizontal="center" vertical="center"/>
    </xf>
    <xf numFmtId="0" fontId="6" fillId="0" borderId="1" xfId="0" applyFont="1" applyBorder="1" applyAlignment="1">
      <alignment horizontal="center" vertical="top"/>
    </xf>
    <xf numFmtId="3" fontId="6" fillId="0" borderId="1" xfId="2" applyFont="1" applyFill="1" applyBorder="1" applyAlignment="1">
      <alignment horizontal="center" vertical="top"/>
    </xf>
    <xf numFmtId="171" fontId="16" fillId="0" borderId="1" xfId="0" applyNumberFormat="1" applyFont="1" applyBorder="1" applyAlignment="1" applyProtection="1">
      <alignment vertical="top" wrapText="1"/>
      <protection locked="0"/>
    </xf>
    <xf numFmtId="175" fontId="6" fillId="0" borderId="1" xfId="11" applyNumberFormat="1" applyFont="1" applyBorder="1" applyAlignment="1">
      <alignment vertical="top"/>
    </xf>
    <xf numFmtId="175" fontId="6" fillId="0" borderId="0" xfId="11" applyNumberFormat="1" applyFont="1" applyBorder="1" applyAlignment="1">
      <alignment vertical="center"/>
    </xf>
    <xf numFmtId="0" fontId="6" fillId="0" borderId="1" xfId="0" applyFont="1" applyBorder="1" applyAlignment="1">
      <alignment vertical="top"/>
    </xf>
    <xf numFmtId="3" fontId="6" fillId="0" borderId="1" xfId="0" applyNumberFormat="1" applyFont="1" applyBorder="1" applyAlignment="1">
      <alignment horizontal="center"/>
    </xf>
    <xf numFmtId="0" fontId="4" fillId="0" borderId="1" xfId="0" applyFont="1" applyBorder="1" applyAlignment="1">
      <alignment vertical="center"/>
    </xf>
    <xf numFmtId="3" fontId="4" fillId="0" borderId="1" xfId="0" applyNumberFormat="1" applyFont="1" applyBorder="1" applyAlignment="1">
      <alignment horizontal="center" vertical="center"/>
    </xf>
    <xf numFmtId="0" fontId="6" fillId="0" borderId="1" xfId="0" applyFont="1" applyBorder="1" applyAlignment="1">
      <alignment horizontal="center" vertical="top" wrapText="1"/>
    </xf>
    <xf numFmtId="168" fontId="6" fillId="0" borderId="1" xfId="0" applyNumberFormat="1" applyFont="1" applyBorder="1" applyAlignment="1">
      <alignment vertical="top" wrapText="1"/>
    </xf>
    <xf numFmtId="167" fontId="6" fillId="0" borderId="1" xfId="1" applyFont="1" applyBorder="1" applyAlignment="1">
      <alignment wrapText="1"/>
    </xf>
    <xf numFmtId="168" fontId="6" fillId="0" borderId="1" xfId="3" applyNumberFormat="1" applyFont="1" applyBorder="1" applyAlignment="1">
      <alignment horizontal="right" wrapText="1"/>
    </xf>
    <xf numFmtId="168" fontId="6" fillId="0" borderId="0" xfId="3" applyNumberFormat="1" applyFont="1" applyBorder="1" applyAlignment="1">
      <alignment horizontal="right" wrapText="1"/>
    </xf>
    <xf numFmtId="3" fontId="6" fillId="0" borderId="1" xfId="1" applyNumberFormat="1" applyFont="1" applyBorder="1" applyAlignment="1">
      <alignment horizontal="center" wrapText="1"/>
    </xf>
    <xf numFmtId="169" fontId="6" fillId="0" borderId="1" xfId="0" applyNumberFormat="1" applyFont="1" applyBorder="1" applyAlignment="1">
      <alignment wrapText="1"/>
    </xf>
    <xf numFmtId="3" fontId="4" fillId="0" borderId="1" xfId="1" applyNumberFormat="1" applyFont="1" applyBorder="1" applyAlignment="1">
      <alignment horizontal="center" vertical="center" wrapText="1"/>
    </xf>
    <xf numFmtId="9" fontId="4" fillId="0" borderId="1" xfId="1" applyNumberFormat="1" applyFont="1" applyBorder="1" applyAlignment="1">
      <alignment vertical="center" wrapText="1"/>
    </xf>
    <xf numFmtId="168" fontId="4" fillId="0" borderId="1" xfId="1" applyNumberFormat="1" applyFont="1" applyBorder="1" applyAlignment="1">
      <alignment horizontal="right" vertical="center" wrapText="1"/>
    </xf>
    <xf numFmtId="168" fontId="4" fillId="0" borderId="0" xfId="3" applyNumberFormat="1" applyFont="1" applyBorder="1" applyAlignment="1">
      <alignment horizontal="right" vertical="center" wrapText="1"/>
    </xf>
    <xf numFmtId="168" fontId="6" fillId="0" borderId="0" xfId="1" applyNumberFormat="1" applyFont="1" applyBorder="1" applyAlignment="1">
      <alignment horizontal="right" wrapText="1"/>
    </xf>
    <xf numFmtId="0" fontId="6" fillId="0" borderId="1" xfId="0" applyFont="1" applyBorder="1" applyAlignment="1">
      <alignment horizontal="center" vertical="center" wrapText="1"/>
    </xf>
    <xf numFmtId="3" fontId="6" fillId="0" borderId="1" xfId="1" applyNumberFormat="1" applyFont="1" applyBorder="1" applyAlignment="1">
      <alignment horizontal="center" vertical="center" wrapText="1"/>
    </xf>
    <xf numFmtId="167" fontId="6" fillId="0" borderId="1" xfId="1" applyFont="1" applyBorder="1" applyAlignment="1">
      <alignment vertical="center" wrapText="1"/>
    </xf>
    <xf numFmtId="167" fontId="4" fillId="0" borderId="1" xfId="1" applyFont="1" applyBorder="1" applyAlignment="1">
      <alignment vertical="center" wrapText="1"/>
    </xf>
    <xf numFmtId="168" fontId="4" fillId="0" borderId="0" xfId="1" applyNumberFormat="1" applyFont="1" applyBorder="1" applyAlignment="1">
      <alignment horizontal="right" vertical="center" wrapText="1"/>
    </xf>
    <xf numFmtId="173" fontId="6" fillId="0" borderId="1" xfId="0" applyNumberFormat="1" applyFont="1" applyBorder="1" applyAlignment="1" applyProtection="1">
      <alignment horizontal="left" vertical="top" wrapText="1"/>
      <protection locked="0"/>
    </xf>
    <xf numFmtId="179" fontId="4" fillId="0" borderId="1" xfId="0" applyNumberFormat="1" applyFont="1" applyBorder="1" applyAlignment="1" applyProtection="1">
      <alignment horizontal="center" vertical="center" wrapText="1"/>
      <protection locked="0"/>
    </xf>
    <xf numFmtId="4" fontId="6" fillId="0" borderId="1" xfId="0" applyNumberFormat="1" applyFont="1" applyBorder="1" applyAlignment="1" applyProtection="1">
      <alignment wrapText="1"/>
      <protection locked="0"/>
    </xf>
    <xf numFmtId="168" fontId="6" fillId="0" borderId="1" xfId="2" applyNumberFormat="1" applyFont="1" applyBorder="1" applyAlignment="1">
      <alignment horizontal="right" wrapText="1"/>
    </xf>
    <xf numFmtId="0" fontId="6" fillId="0" borderId="2" xfId="0" applyFont="1" applyBorder="1" applyAlignment="1">
      <alignment horizontal="left" vertical="top" wrapText="1"/>
    </xf>
    <xf numFmtId="165" fontId="6" fillId="0" borderId="1" xfId="0" applyNumberFormat="1" applyFont="1" applyBorder="1" applyAlignment="1">
      <alignment horizontal="right"/>
    </xf>
    <xf numFmtId="165" fontId="6" fillId="0" borderId="1" xfId="1" applyNumberFormat="1" applyFont="1" applyBorder="1" applyAlignment="1">
      <alignment horizontal="right" wrapText="1"/>
    </xf>
    <xf numFmtId="0" fontId="6" fillId="0" borderId="2" xfId="0" applyFont="1" applyBorder="1" applyAlignment="1">
      <alignment horizontal="left" vertical="top" wrapText="1" indent="1"/>
    </xf>
    <xf numFmtId="170" fontId="6" fillId="0" borderId="1" xfId="0" applyNumberFormat="1" applyFont="1" applyBorder="1" applyAlignment="1">
      <alignment horizontal="center" wrapText="1"/>
    </xf>
    <xf numFmtId="49" fontId="4" fillId="0" borderId="1" xfId="0" applyNumberFormat="1" applyFont="1" applyBorder="1" applyAlignment="1">
      <alignment horizontal="center" vertical="center" wrapText="1"/>
    </xf>
    <xf numFmtId="0" fontId="4" fillId="0" borderId="2" xfId="0" applyFont="1" applyBorder="1" applyAlignment="1">
      <alignment horizontal="left" vertical="center" wrapText="1"/>
    </xf>
    <xf numFmtId="170" fontId="4" fillId="0" borderId="1" xfId="0" applyNumberFormat="1" applyFont="1" applyBorder="1" applyAlignment="1">
      <alignment horizontal="center" vertical="center" wrapText="1"/>
    </xf>
    <xf numFmtId="0" fontId="4" fillId="0" borderId="1" xfId="7" applyNumberFormat="1" applyFont="1" applyBorder="1" applyAlignment="1">
      <alignment horizontal="right" vertical="center"/>
    </xf>
    <xf numFmtId="165" fontId="4" fillId="0" borderId="1" xfId="0" applyNumberFormat="1" applyFont="1" applyBorder="1" applyAlignment="1">
      <alignment horizontal="right" vertical="center" wrapText="1"/>
    </xf>
    <xf numFmtId="10" fontId="6" fillId="0" borderId="1" xfId="7" applyNumberFormat="1" applyFont="1" applyBorder="1" applyAlignment="1">
      <alignment horizontal="right"/>
    </xf>
    <xf numFmtId="165" fontId="6" fillId="0" borderId="1" xfId="0" applyNumberFormat="1" applyFont="1" applyBorder="1" applyAlignment="1">
      <alignment horizontal="right" wrapText="1"/>
    </xf>
    <xf numFmtId="0" fontId="6" fillId="0" borderId="1" xfId="0" applyFont="1" applyBorder="1" applyAlignment="1">
      <alignment horizontal="left" vertical="top" wrapText="1" indent="1"/>
    </xf>
    <xf numFmtId="165" fontId="4" fillId="0" borderId="1" xfId="0" applyNumberFormat="1" applyFont="1" applyBorder="1" applyAlignment="1">
      <alignment horizontal="right" vertical="center"/>
    </xf>
    <xf numFmtId="165" fontId="6" fillId="0" borderId="4" xfId="0" applyNumberFormat="1" applyFont="1" applyBorder="1" applyAlignment="1">
      <alignment vertical="center"/>
    </xf>
    <xf numFmtId="168" fontId="6" fillId="0" borderId="1" xfId="3" applyNumberFormat="1" applyFont="1" applyBorder="1" applyAlignment="1">
      <alignment horizontal="right" vertical="center" wrapText="1"/>
    </xf>
    <xf numFmtId="0" fontId="6" fillId="0" borderId="0" xfId="0" applyFont="1" applyAlignment="1">
      <alignment vertical="center" wrapText="1"/>
    </xf>
    <xf numFmtId="49" fontId="28" fillId="0" borderId="1" xfId="0" applyNumberFormat="1" applyFont="1" applyBorder="1" applyAlignment="1">
      <alignment vertical="top" wrapText="1"/>
    </xf>
    <xf numFmtId="10" fontId="6" fillId="0" borderId="1" xfId="0" applyNumberFormat="1" applyFont="1" applyBorder="1" applyAlignment="1" applyProtection="1">
      <alignment wrapText="1"/>
      <protection locked="0"/>
    </xf>
    <xf numFmtId="49" fontId="24" fillId="0" borderId="0" xfId="0" applyNumberFormat="1" applyFont="1" applyAlignment="1">
      <alignment horizontal="left" vertical="top"/>
    </xf>
    <xf numFmtId="49" fontId="11" fillId="0" borderId="0" xfId="0" applyNumberFormat="1" applyFont="1" applyAlignment="1">
      <alignment horizontal="left" vertical="top"/>
    </xf>
    <xf numFmtId="0" fontId="6" fillId="0" borderId="12" xfId="0" applyFont="1" applyBorder="1" applyAlignment="1">
      <alignment horizontal="right" vertical="center"/>
    </xf>
    <xf numFmtId="0" fontId="6" fillId="0" borderId="13" xfId="0" applyFont="1" applyBorder="1" applyAlignment="1">
      <alignment horizontal="right" vertical="center"/>
    </xf>
    <xf numFmtId="0" fontId="15" fillId="0" borderId="1" xfId="0" applyFont="1" applyBorder="1" applyAlignment="1">
      <alignment horizontal="left" wrapText="1"/>
    </xf>
    <xf numFmtId="49" fontId="24" fillId="0" borderId="9" xfId="0" applyNumberFormat="1" applyFont="1" applyBorder="1" applyAlignment="1">
      <alignment horizontal="left" vertical="center"/>
    </xf>
    <xf numFmtId="0" fontId="4" fillId="0" borderId="1" xfId="0" applyFont="1" applyBorder="1" applyAlignment="1">
      <alignment horizontal="left" vertical="top" wrapText="1"/>
    </xf>
    <xf numFmtId="49" fontId="5" fillId="0" borderId="0" xfId="0" applyNumberFormat="1" applyFont="1" applyAlignment="1">
      <alignment horizontal="center" vertical="center" wrapText="1"/>
    </xf>
    <xf numFmtId="0" fontId="5" fillId="0" borderId="0" xfId="0" applyFont="1" applyAlignment="1">
      <alignment horizontal="center" vertical="center" wrapText="1"/>
    </xf>
    <xf numFmtId="49" fontId="5" fillId="0" borderId="26" xfId="0" applyNumberFormat="1" applyFont="1" applyBorder="1" applyAlignment="1">
      <alignment horizontal="left" vertical="center" wrapText="1"/>
    </xf>
    <xf numFmtId="49" fontId="5" fillId="0" borderId="0" xfId="0" applyNumberFormat="1" applyFont="1" applyAlignment="1">
      <alignment horizontal="center" vertical="center"/>
    </xf>
    <xf numFmtId="0" fontId="6" fillId="0" borderId="0" xfId="0" applyFont="1" applyAlignment="1">
      <alignment horizontal="right" vertical="center"/>
    </xf>
    <xf numFmtId="0" fontId="4" fillId="0" borderId="0" xfId="0" applyFont="1" applyAlignment="1" applyProtection="1">
      <alignment horizontal="left" wrapText="1"/>
      <protection locked="0"/>
    </xf>
    <xf numFmtId="49" fontId="6" fillId="0" borderId="2" xfId="0" applyNumberFormat="1" applyFont="1" applyBorder="1" applyAlignment="1">
      <alignment horizontal="left" vertical="center" wrapText="1"/>
    </xf>
    <xf numFmtId="0" fontId="6" fillId="0" borderId="0" xfId="0" applyFont="1" applyAlignment="1">
      <alignment horizontal="left" vertical="center" wrapText="1"/>
    </xf>
    <xf numFmtId="0" fontId="6" fillId="0" borderId="10" xfId="0" applyFont="1" applyBorder="1" applyAlignment="1">
      <alignment horizontal="left" vertical="top" wrapText="1"/>
    </xf>
    <xf numFmtId="0" fontId="6" fillId="0" borderId="9" xfId="0" applyFont="1" applyBorder="1" applyAlignment="1">
      <alignment horizontal="left" vertical="top" wrapText="1"/>
    </xf>
    <xf numFmtId="0" fontId="6" fillId="0" borderId="11" xfId="0" applyFont="1" applyBorder="1" applyAlignment="1">
      <alignment horizontal="left" vertical="top" wrapText="1"/>
    </xf>
    <xf numFmtId="0" fontId="6" fillId="0" borderId="12" xfId="0" applyFont="1" applyBorder="1" applyAlignment="1">
      <alignment horizontal="right" vertical="center" wrapText="1"/>
    </xf>
    <xf numFmtId="0" fontId="6" fillId="0" borderId="13" xfId="0" applyFont="1" applyBorder="1" applyAlignment="1">
      <alignment horizontal="right" vertical="center" wrapText="1"/>
    </xf>
    <xf numFmtId="0" fontId="6" fillId="0" borderId="0" xfId="0" applyFont="1" applyAlignment="1">
      <alignment horizontal="left" vertical="top" wrapText="1" indent="1"/>
    </xf>
    <xf numFmtId="0" fontId="6" fillId="0" borderId="0" xfId="0" applyFont="1" applyAlignment="1">
      <alignment horizontal="left" vertical="top" indent="1"/>
    </xf>
    <xf numFmtId="0" fontId="18" fillId="0" borderId="0" xfId="0" applyFont="1" applyAlignment="1">
      <alignment horizontal="center" vertical="center"/>
    </xf>
    <xf numFmtId="0" fontId="19" fillId="0" borderId="0" xfId="0" applyFont="1" applyAlignment="1">
      <alignment horizontal="center" vertical="top" wrapText="1"/>
    </xf>
    <xf numFmtId="0" fontId="5" fillId="0" borderId="0" xfId="0" applyFont="1" applyAlignment="1">
      <alignment horizontal="left" vertical="center" wrapText="1"/>
    </xf>
    <xf numFmtId="0" fontId="6" fillId="0" borderId="29" xfId="0" applyFont="1" applyBorder="1" applyAlignment="1">
      <alignment horizontal="left" vertical="center" wrapText="1"/>
    </xf>
    <xf numFmtId="0" fontId="5" fillId="0" borderId="35" xfId="0" applyFont="1" applyBorder="1" applyAlignment="1">
      <alignment vertical="center" wrapText="1"/>
    </xf>
    <xf numFmtId="0" fontId="5" fillId="0" borderId="30" xfId="0" applyFont="1" applyBorder="1" applyAlignment="1">
      <alignment vertical="center" wrapText="1"/>
    </xf>
    <xf numFmtId="0" fontId="6" fillId="0" borderId="29" xfId="0" applyFont="1" applyBorder="1" applyAlignment="1">
      <alignment horizontal="center" vertical="center" wrapText="1"/>
    </xf>
    <xf numFmtId="0" fontId="6" fillId="0" borderId="35" xfId="0" applyFont="1" applyBorder="1" applyAlignment="1">
      <alignment horizontal="center" vertical="center" wrapText="1"/>
    </xf>
    <xf numFmtId="0" fontId="6" fillId="0" borderId="30" xfId="0" applyFont="1" applyBorder="1" applyAlignment="1">
      <alignment horizontal="center" vertical="center" wrapText="1"/>
    </xf>
    <xf numFmtId="0" fontId="6" fillId="0" borderId="29" xfId="0" applyFont="1" applyBorder="1" applyAlignment="1">
      <alignment horizontal="left" vertical="center"/>
    </xf>
    <xf numFmtId="0" fontId="6" fillId="0" borderId="35" xfId="0" applyFont="1" applyBorder="1" applyAlignment="1">
      <alignment horizontal="left" vertical="center"/>
    </xf>
    <xf numFmtId="0" fontId="6" fillId="0" borderId="30" xfId="0" applyFont="1" applyBorder="1" applyAlignment="1">
      <alignment horizontal="left" vertical="center"/>
    </xf>
  </cellXfs>
  <cellStyles count="15">
    <cellStyle name="A_Amount" xfId="11" xr:uid="{00000000-0005-0000-0000-000000000000}"/>
    <cellStyle name="Comma" xfId="1" builtinId="3"/>
    <cellStyle name="Comma 2" xfId="14" xr:uid="{00000000-0005-0000-0000-000002000000}"/>
    <cellStyle name="Comma0" xfId="2" xr:uid="{00000000-0005-0000-0000-000003000000}"/>
    <cellStyle name="Currency" xfId="3" builtinId="4"/>
    <cellStyle name="Currency 2" xfId="4" xr:uid="{00000000-0005-0000-0000-000005000000}"/>
    <cellStyle name="Normal" xfId="0" builtinId="0"/>
    <cellStyle name="Normal 10" xfId="10" xr:uid="{00000000-0005-0000-0000-000007000000}"/>
    <cellStyle name="Normal 2" xfId="5" xr:uid="{00000000-0005-0000-0000-000008000000}"/>
    <cellStyle name="Normal 2 2" xfId="12" xr:uid="{00000000-0005-0000-0000-000009000000}"/>
    <cellStyle name="Normal 2 3" xfId="13" xr:uid="{00000000-0005-0000-0000-00000A000000}"/>
    <cellStyle name="Normal 4" xfId="8" xr:uid="{00000000-0005-0000-0000-00000B000000}"/>
    <cellStyle name="OPSKRIF" xfId="6" xr:uid="{00000000-0005-0000-0000-00000C000000}"/>
    <cellStyle name="or" xfId="9" xr:uid="{00000000-0005-0000-0000-00000D000000}"/>
    <cellStyle name="Percent" xfId="7" builtinId="5"/>
  </cellStyles>
  <dxfs count="43">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9" defaultPivotStyle="PivotStyleLight16"/>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8">
    <tabColor rgb="FFFFFF00"/>
  </sheetPr>
  <dimension ref="A2:I532"/>
  <sheetViews>
    <sheetView showGridLines="0" view="pageBreakPreview" zoomScaleNormal="100" zoomScaleSheetLayoutView="100" zoomScalePageLayoutView="125" workbookViewId="0">
      <pane xSplit="5" ySplit="3" topLeftCell="F541" activePane="bottomRight" state="frozen"/>
      <selection pane="topRight" activeCell="K6" sqref="K6"/>
      <selection pane="bottomLeft" activeCell="K6" sqref="K6"/>
      <selection pane="bottomRight" activeCell="S93" sqref="S93"/>
    </sheetView>
  </sheetViews>
  <sheetFormatPr defaultColWidth="8.88671875" defaultRowHeight="11.4" x14ac:dyDescent="0.25"/>
  <cols>
    <col min="1" max="1" width="1.33203125" style="94" customWidth="1"/>
    <col min="2" max="2" width="10.33203125" style="205" customWidth="1"/>
    <col min="3" max="3" width="41.33203125" style="96" customWidth="1"/>
    <col min="4" max="4" width="9" style="97" customWidth="1"/>
    <col min="5" max="5" width="11" style="97" customWidth="1"/>
    <col min="6" max="6" width="12.6640625" style="97" customWidth="1"/>
    <col min="7" max="7" width="13.33203125" style="94" customWidth="1"/>
    <col min="8" max="8" width="15.33203125" style="98" customWidth="1"/>
    <col min="9" max="9" width="1.33203125" style="98" customWidth="1"/>
    <col min="10" max="16384" width="8.88671875" style="94"/>
  </cols>
  <sheetData>
    <row r="2" spans="1:9" ht="15.6" x14ac:dyDescent="0.25">
      <c r="B2" s="481" t="s">
        <v>410</v>
      </c>
      <c r="C2" s="482"/>
      <c r="D2" s="482"/>
      <c r="E2" s="482"/>
      <c r="F2" s="482"/>
      <c r="G2" s="482"/>
      <c r="H2" s="482"/>
    </row>
    <row r="3" spans="1:9" ht="15.6" x14ac:dyDescent="0.25">
      <c r="A3" s="204"/>
      <c r="B3" s="486" t="s">
        <v>263</v>
      </c>
      <c r="C3" s="486"/>
      <c r="D3" s="486"/>
      <c r="E3" s="486"/>
      <c r="F3" s="486"/>
      <c r="G3" s="486"/>
      <c r="H3" s="206"/>
      <c r="I3" s="207"/>
    </row>
    <row r="4" spans="1:9" x14ac:dyDescent="0.25">
      <c r="B4" s="96"/>
    </row>
    <row r="5" spans="1:9" ht="12" x14ac:dyDescent="0.25">
      <c r="B5" s="224" t="s">
        <v>7</v>
      </c>
      <c r="C5" s="208"/>
      <c r="D5" s="209"/>
      <c r="E5" s="209"/>
      <c r="F5" s="483" t="str">
        <f>"SECTION "&amp;B10</f>
        <v>SECTION C1.2</v>
      </c>
      <c r="G5" s="483"/>
      <c r="H5" s="484"/>
      <c r="I5" s="210"/>
    </row>
    <row r="6" spans="1:9" ht="8.1" customHeight="1" x14ac:dyDescent="0.25">
      <c r="B6" s="108"/>
      <c r="C6" s="246"/>
      <c r="D6" s="246"/>
      <c r="E6" s="246"/>
      <c r="F6" s="246"/>
      <c r="G6" s="246"/>
      <c r="H6" s="247"/>
      <c r="I6" s="156"/>
    </row>
    <row r="7" spans="1:9" s="211" customFormat="1" ht="20.100000000000001" customHeight="1" x14ac:dyDescent="0.25">
      <c r="B7" s="19" t="s">
        <v>8</v>
      </c>
      <c r="C7" s="18" t="s">
        <v>1</v>
      </c>
      <c r="D7" s="18" t="s">
        <v>2</v>
      </c>
      <c r="E7" s="18" t="s">
        <v>3</v>
      </c>
      <c r="F7" s="18" t="s">
        <v>4</v>
      </c>
      <c r="G7" s="18" t="s">
        <v>5</v>
      </c>
      <c r="H7" s="18" t="s">
        <v>6</v>
      </c>
      <c r="I7" s="43"/>
    </row>
    <row r="8" spans="1:9" x14ac:dyDescent="0.2">
      <c r="B8" s="33"/>
      <c r="C8" s="7"/>
      <c r="D8" s="4"/>
      <c r="E8" s="4"/>
      <c r="F8" s="4"/>
      <c r="G8" s="51"/>
      <c r="H8" s="52" t="str">
        <f>IF(D8="","",F8*G8)</f>
        <v/>
      </c>
      <c r="I8" s="81"/>
    </row>
    <row r="9" spans="1:9" x14ac:dyDescent="0.2">
      <c r="B9" s="33"/>
      <c r="C9" s="7"/>
      <c r="D9" s="4"/>
      <c r="E9" s="4"/>
      <c r="F9" s="4"/>
      <c r="G9" s="51"/>
      <c r="H9" s="52" t="str">
        <f>IF(D9="","",F9*G9)</f>
        <v/>
      </c>
      <c r="I9" s="81"/>
    </row>
    <row r="10" spans="1:9" ht="12" x14ac:dyDescent="0.2">
      <c r="B10" s="34" t="s">
        <v>412</v>
      </c>
      <c r="C10" s="20" t="s">
        <v>9</v>
      </c>
      <c r="D10" s="4"/>
      <c r="E10" s="4"/>
      <c r="F10" s="4"/>
      <c r="G10" s="51"/>
      <c r="H10" s="52" t="str">
        <f t="shared" ref="H10:H60" si="0">IF(D10="","",F10*G10)</f>
        <v/>
      </c>
      <c r="I10" s="81"/>
    </row>
    <row r="11" spans="1:9" x14ac:dyDescent="0.2">
      <c r="B11" s="33"/>
      <c r="C11" s="7"/>
      <c r="D11" s="4"/>
      <c r="E11" s="4"/>
      <c r="F11" s="4"/>
      <c r="G11" s="51"/>
      <c r="H11" s="52" t="str">
        <f t="shared" si="0"/>
        <v/>
      </c>
      <c r="I11" s="81"/>
    </row>
    <row r="12" spans="1:9" s="195" customFormat="1" ht="12" x14ac:dyDescent="0.25">
      <c r="B12" s="22" t="s">
        <v>10</v>
      </c>
      <c r="C12" s="20" t="s">
        <v>11</v>
      </c>
      <c r="D12" s="411"/>
      <c r="E12" s="411"/>
      <c r="F12" s="411"/>
      <c r="G12" s="365"/>
      <c r="H12" s="444" t="str">
        <f t="shared" si="0"/>
        <v/>
      </c>
      <c r="I12" s="445"/>
    </row>
    <row r="13" spans="1:9" x14ac:dyDescent="0.2">
      <c r="B13" s="21"/>
      <c r="C13" s="7"/>
      <c r="D13" s="4"/>
      <c r="E13" s="4"/>
      <c r="F13" s="4"/>
      <c r="G13" s="51"/>
      <c r="H13" s="52" t="str">
        <f t="shared" si="0"/>
        <v/>
      </c>
      <c r="I13" s="82"/>
    </row>
    <row r="14" spans="1:9" ht="22.8" x14ac:dyDescent="0.25">
      <c r="B14" s="33" t="s">
        <v>12</v>
      </c>
      <c r="C14" s="7" t="s">
        <v>13</v>
      </c>
      <c r="D14" s="8" t="s">
        <v>14</v>
      </c>
      <c r="E14" s="8"/>
      <c r="F14" s="448">
        <v>8</v>
      </c>
      <c r="G14" s="456">
        <v>0</v>
      </c>
      <c r="H14" s="450">
        <f t="shared" si="0"/>
        <v>0</v>
      </c>
      <c r="I14" s="457"/>
    </row>
    <row r="15" spans="1:9" x14ac:dyDescent="0.2">
      <c r="B15" s="21"/>
      <c r="C15" s="7"/>
      <c r="D15" s="4"/>
      <c r="E15" s="4"/>
      <c r="F15" s="13"/>
      <c r="G15" s="53"/>
      <c r="H15" s="37" t="str">
        <f t="shared" si="0"/>
        <v/>
      </c>
      <c r="I15" s="82"/>
    </row>
    <row r="16" spans="1:9" x14ac:dyDescent="0.2">
      <c r="B16" s="21" t="s">
        <v>243</v>
      </c>
      <c r="C16" s="7" t="s">
        <v>244</v>
      </c>
      <c r="D16" s="4" t="s">
        <v>20</v>
      </c>
      <c r="E16" s="4"/>
      <c r="F16" s="13">
        <v>8</v>
      </c>
      <c r="G16" s="53">
        <v>0</v>
      </c>
      <c r="H16" s="37">
        <f t="shared" si="0"/>
        <v>0</v>
      </c>
      <c r="I16" s="82"/>
    </row>
    <row r="17" spans="2:9" x14ac:dyDescent="0.2">
      <c r="B17" s="21"/>
      <c r="C17" s="7"/>
      <c r="D17" s="4"/>
      <c r="E17" s="4"/>
      <c r="F17" s="13"/>
      <c r="G17" s="53"/>
      <c r="H17" s="37" t="str">
        <f t="shared" si="0"/>
        <v/>
      </c>
      <c r="I17" s="82"/>
    </row>
    <row r="18" spans="2:9" s="195" customFormat="1" ht="12" x14ac:dyDescent="0.25">
      <c r="B18" s="22" t="s">
        <v>15</v>
      </c>
      <c r="C18" s="20" t="s">
        <v>16</v>
      </c>
      <c r="D18" s="411"/>
      <c r="E18" s="411"/>
      <c r="F18" s="446"/>
      <c r="G18" s="443"/>
      <c r="H18" s="402" t="str">
        <f t="shared" si="0"/>
        <v/>
      </c>
      <c r="I18" s="452"/>
    </row>
    <row r="19" spans="2:9" x14ac:dyDescent="0.2">
      <c r="B19" s="21"/>
      <c r="C19" s="7"/>
      <c r="D19" s="4"/>
      <c r="E19" s="4"/>
      <c r="F19" s="13"/>
      <c r="G19" s="53"/>
      <c r="H19" s="37" t="str">
        <f t="shared" si="0"/>
        <v/>
      </c>
      <c r="I19" s="82"/>
    </row>
    <row r="20" spans="2:9" x14ac:dyDescent="0.2">
      <c r="B20" s="21" t="s">
        <v>245</v>
      </c>
      <c r="C20" s="7" t="s">
        <v>264</v>
      </c>
      <c r="D20" s="4" t="s">
        <v>18</v>
      </c>
      <c r="E20" s="4"/>
      <c r="F20" s="13">
        <v>1</v>
      </c>
      <c r="G20" s="53">
        <v>0</v>
      </c>
      <c r="H20" s="37">
        <f t="shared" si="0"/>
        <v>0</v>
      </c>
      <c r="I20" s="82"/>
    </row>
    <row r="21" spans="2:9" x14ac:dyDescent="0.2">
      <c r="B21" s="21"/>
      <c r="C21" s="7"/>
      <c r="D21" s="4"/>
      <c r="E21" s="4"/>
      <c r="F21" s="13"/>
      <c r="G21" s="53"/>
      <c r="H21" s="37" t="str">
        <f t="shared" si="0"/>
        <v/>
      </c>
      <c r="I21" s="82"/>
    </row>
    <row r="22" spans="2:9" x14ac:dyDescent="0.2">
      <c r="B22" s="21" t="s">
        <v>17</v>
      </c>
      <c r="C22" s="7" t="s">
        <v>265</v>
      </c>
      <c r="D22" s="4" t="s">
        <v>18</v>
      </c>
      <c r="E22" s="4"/>
      <c r="F22" s="13">
        <v>1</v>
      </c>
      <c r="G22" s="53">
        <v>0</v>
      </c>
      <c r="H22" s="37">
        <f t="shared" si="0"/>
        <v>0</v>
      </c>
      <c r="I22" s="82"/>
    </row>
    <row r="23" spans="2:9" x14ac:dyDescent="0.2">
      <c r="B23" s="21"/>
      <c r="C23" s="7"/>
      <c r="D23" s="4"/>
      <c r="E23" s="4"/>
      <c r="F23" s="13"/>
      <c r="G23" s="53"/>
      <c r="H23" s="37" t="str">
        <f t="shared" si="0"/>
        <v/>
      </c>
      <c r="I23" s="82"/>
    </row>
    <row r="24" spans="2:9" ht="22.8" x14ac:dyDescent="0.25">
      <c r="B24" s="33" t="s">
        <v>19</v>
      </c>
      <c r="C24" s="7" t="s">
        <v>266</v>
      </c>
      <c r="D24" s="8" t="s">
        <v>20</v>
      </c>
      <c r="E24" s="8"/>
      <c r="F24" s="448">
        <v>8</v>
      </c>
      <c r="G24" s="456">
        <v>0</v>
      </c>
      <c r="H24" s="450">
        <f t="shared" si="0"/>
        <v>0</v>
      </c>
      <c r="I24" s="457"/>
    </row>
    <row r="25" spans="2:9" x14ac:dyDescent="0.2">
      <c r="B25" s="21"/>
      <c r="C25" s="7"/>
      <c r="D25" s="4"/>
      <c r="E25" s="4"/>
      <c r="F25" s="13"/>
      <c r="G25" s="53"/>
      <c r="H25" s="37"/>
      <c r="I25" s="82"/>
    </row>
    <row r="26" spans="2:9" ht="22.8" x14ac:dyDescent="0.25">
      <c r="B26" s="33" t="s">
        <v>21</v>
      </c>
      <c r="C26" s="7" t="s">
        <v>267</v>
      </c>
      <c r="D26" s="8" t="s">
        <v>248</v>
      </c>
      <c r="E26" s="8"/>
      <c r="F26" s="448">
        <v>8</v>
      </c>
      <c r="G26" s="456">
        <v>0</v>
      </c>
      <c r="H26" s="450">
        <f>IF(D26="","",F26*G26)</f>
        <v>0</v>
      </c>
      <c r="I26" s="457"/>
    </row>
    <row r="27" spans="2:9" x14ac:dyDescent="0.2">
      <c r="B27" s="21"/>
      <c r="C27" s="7"/>
      <c r="D27" s="4"/>
      <c r="E27" s="4"/>
      <c r="F27" s="13"/>
      <c r="G27" s="53"/>
      <c r="H27" s="37"/>
      <c r="I27" s="82"/>
    </row>
    <row r="28" spans="2:9" s="195" customFormat="1" ht="36" x14ac:dyDescent="0.25">
      <c r="B28" s="34" t="s">
        <v>22</v>
      </c>
      <c r="C28" s="20" t="s">
        <v>23</v>
      </c>
      <c r="D28" s="453"/>
      <c r="E28" s="453"/>
      <c r="F28" s="454"/>
      <c r="G28" s="455"/>
      <c r="H28" s="352"/>
      <c r="I28" s="214"/>
    </row>
    <row r="29" spans="2:9" x14ac:dyDescent="0.2">
      <c r="B29" s="21"/>
      <c r="C29" s="7"/>
      <c r="D29" s="4"/>
      <c r="E29" s="4"/>
      <c r="F29" s="13"/>
      <c r="G29" s="51"/>
      <c r="H29" s="328" t="str">
        <f t="shared" si="0"/>
        <v/>
      </c>
      <c r="I29" s="82"/>
    </row>
    <row r="30" spans="2:9" x14ac:dyDescent="0.2">
      <c r="B30" s="33" t="s">
        <v>24</v>
      </c>
      <c r="C30" s="329" t="s">
        <v>268</v>
      </c>
      <c r="D30" s="330" t="s">
        <v>25</v>
      </c>
      <c r="E30" s="55"/>
      <c r="F30" s="13">
        <v>3</v>
      </c>
      <c r="G30" s="331">
        <v>0</v>
      </c>
      <c r="H30" s="52">
        <f t="shared" si="0"/>
        <v>0</v>
      </c>
      <c r="I30" s="82"/>
    </row>
    <row r="31" spans="2:9" x14ac:dyDescent="0.2">
      <c r="B31" s="21"/>
      <c r="C31" s="50"/>
      <c r="D31" s="55"/>
      <c r="E31" s="55"/>
      <c r="F31" s="13"/>
      <c r="G31" s="56"/>
      <c r="H31" s="332" t="str">
        <f t="shared" si="0"/>
        <v/>
      </c>
      <c r="I31" s="82"/>
    </row>
    <row r="32" spans="2:9" ht="12" x14ac:dyDescent="0.25">
      <c r="B32" s="33" t="s">
        <v>26</v>
      </c>
      <c r="C32" s="329" t="s">
        <v>27</v>
      </c>
      <c r="D32" s="55" t="s">
        <v>157</v>
      </c>
      <c r="E32" s="55"/>
      <c r="F32" s="13">
        <v>100</v>
      </c>
      <c r="G32" s="53">
        <v>0</v>
      </c>
      <c r="H32" s="37">
        <f t="shared" si="0"/>
        <v>0</v>
      </c>
      <c r="I32" s="82"/>
    </row>
    <row r="33" spans="2:9" x14ac:dyDescent="0.2">
      <c r="B33" s="21"/>
      <c r="C33" s="50"/>
      <c r="D33" s="55"/>
      <c r="E33" s="55"/>
      <c r="F33" s="13"/>
      <c r="G33" s="56"/>
      <c r="H33" s="37" t="str">
        <f t="shared" si="0"/>
        <v/>
      </c>
      <c r="I33" s="83"/>
    </row>
    <row r="34" spans="2:9" x14ac:dyDescent="0.2">
      <c r="B34" s="33" t="s">
        <v>269</v>
      </c>
      <c r="C34" s="329" t="s">
        <v>270</v>
      </c>
      <c r="D34" s="55" t="s">
        <v>25</v>
      </c>
      <c r="E34" s="55"/>
      <c r="F34" s="333">
        <v>9.6999999999999993</v>
      </c>
      <c r="G34" s="303">
        <v>0</v>
      </c>
      <c r="H34" s="37">
        <f t="shared" si="0"/>
        <v>0</v>
      </c>
      <c r="I34" s="81"/>
    </row>
    <row r="35" spans="2:9" x14ac:dyDescent="0.2">
      <c r="B35" s="21"/>
      <c r="C35" s="50"/>
      <c r="D35" s="55"/>
      <c r="E35" s="55"/>
      <c r="F35" s="13"/>
      <c r="G35" s="56"/>
      <c r="H35" s="37" t="str">
        <f t="shared" si="0"/>
        <v/>
      </c>
      <c r="I35" s="81"/>
    </row>
    <row r="36" spans="2:9" x14ac:dyDescent="0.2">
      <c r="B36" s="21" t="s">
        <v>29</v>
      </c>
      <c r="C36" s="7" t="s">
        <v>30</v>
      </c>
      <c r="D36" s="4" t="s">
        <v>31</v>
      </c>
      <c r="E36" s="4"/>
      <c r="F36" s="13">
        <v>1</v>
      </c>
      <c r="G36" s="51">
        <v>15000</v>
      </c>
      <c r="H36" s="52">
        <f t="shared" si="0"/>
        <v>15000</v>
      </c>
      <c r="I36" s="82"/>
    </row>
    <row r="37" spans="2:9" x14ac:dyDescent="0.2">
      <c r="B37" s="21"/>
      <c r="C37" s="7"/>
      <c r="D37" s="4"/>
      <c r="E37" s="4"/>
      <c r="F37" s="13"/>
      <c r="G37" s="51"/>
      <c r="H37" s="52" t="str">
        <f t="shared" si="0"/>
        <v/>
      </c>
      <c r="I37" s="81"/>
    </row>
    <row r="38" spans="2:9" ht="22.8" x14ac:dyDescent="0.25">
      <c r="B38" s="33" t="s">
        <v>32</v>
      </c>
      <c r="C38" s="7" t="s">
        <v>33</v>
      </c>
      <c r="D38" s="8" t="s">
        <v>34</v>
      </c>
      <c r="E38" s="8"/>
      <c r="F38" s="448">
        <f>H36</f>
        <v>15000</v>
      </c>
      <c r="G38" s="449">
        <v>0</v>
      </c>
      <c r="H38" s="450">
        <f t="shared" si="0"/>
        <v>0</v>
      </c>
      <c r="I38" s="451"/>
    </row>
    <row r="39" spans="2:9" x14ac:dyDescent="0.2">
      <c r="B39" s="21"/>
      <c r="C39" s="7"/>
      <c r="D39" s="4"/>
      <c r="E39" s="4"/>
      <c r="F39" s="13"/>
      <c r="G39" s="53"/>
      <c r="H39" s="52" t="str">
        <f t="shared" si="0"/>
        <v/>
      </c>
      <c r="I39" s="81"/>
    </row>
    <row r="40" spans="2:9" x14ac:dyDescent="0.2">
      <c r="B40" s="21"/>
      <c r="C40" s="7"/>
      <c r="D40" s="4"/>
      <c r="E40" s="4"/>
      <c r="F40" s="13"/>
      <c r="G40" s="54"/>
      <c r="H40" s="52" t="str">
        <f t="shared" si="0"/>
        <v/>
      </c>
      <c r="I40" s="82"/>
    </row>
    <row r="41" spans="2:9" x14ac:dyDescent="0.2">
      <c r="B41" s="21" t="s">
        <v>35</v>
      </c>
      <c r="C41" s="7" t="s">
        <v>271</v>
      </c>
      <c r="D41" s="4" t="s">
        <v>68</v>
      </c>
      <c r="E41" s="4"/>
      <c r="F41" s="4">
        <v>8</v>
      </c>
      <c r="G41" s="53">
        <v>0</v>
      </c>
      <c r="H41" s="52">
        <f t="shared" si="0"/>
        <v>0</v>
      </c>
      <c r="I41" s="81"/>
    </row>
    <row r="42" spans="2:9" x14ac:dyDescent="0.2">
      <c r="B42" s="21"/>
      <c r="C42" s="7"/>
      <c r="D42" s="4"/>
      <c r="E42" s="4"/>
      <c r="F42" s="13"/>
      <c r="G42" s="54"/>
      <c r="H42" s="52" t="str">
        <f t="shared" si="0"/>
        <v/>
      </c>
      <c r="I42" s="81"/>
    </row>
    <row r="43" spans="2:9" s="195" customFormat="1" ht="12" x14ac:dyDescent="0.25">
      <c r="B43" s="22" t="s">
        <v>36</v>
      </c>
      <c r="C43" s="20" t="s">
        <v>37</v>
      </c>
      <c r="D43" s="411"/>
      <c r="E43" s="411"/>
      <c r="F43" s="446"/>
      <c r="G43" s="447"/>
      <c r="H43" s="402" t="str">
        <f t="shared" si="0"/>
        <v/>
      </c>
      <c r="I43" s="445"/>
    </row>
    <row r="44" spans="2:9" x14ac:dyDescent="0.2">
      <c r="B44" s="21"/>
      <c r="C44" s="7"/>
      <c r="D44" s="4"/>
      <c r="E44" s="4"/>
      <c r="F44" s="13"/>
      <c r="G44" s="54"/>
      <c r="H44" s="37" t="str">
        <f t="shared" si="0"/>
        <v/>
      </c>
      <c r="I44" s="81"/>
    </row>
    <row r="45" spans="2:9" x14ac:dyDescent="0.2">
      <c r="B45" s="21" t="s">
        <v>38</v>
      </c>
      <c r="C45" s="7" t="s">
        <v>39</v>
      </c>
      <c r="D45" s="4" t="s">
        <v>272</v>
      </c>
      <c r="E45" s="4"/>
      <c r="F45" s="13">
        <v>1</v>
      </c>
      <c r="G45" s="298">
        <v>0</v>
      </c>
      <c r="H45" s="37">
        <f t="shared" si="0"/>
        <v>0</v>
      </c>
      <c r="I45" s="81"/>
    </row>
    <row r="46" spans="2:9" x14ac:dyDescent="0.2">
      <c r="B46" s="21"/>
      <c r="C46" s="7"/>
      <c r="D46" s="4"/>
      <c r="E46" s="4"/>
      <c r="F46" s="13"/>
      <c r="G46" s="54"/>
      <c r="H46" s="37" t="str">
        <f t="shared" si="0"/>
        <v/>
      </c>
      <c r="I46" s="81"/>
    </row>
    <row r="47" spans="2:9" x14ac:dyDescent="0.2">
      <c r="B47" s="21" t="s">
        <v>40</v>
      </c>
      <c r="C47" s="7" t="s">
        <v>41</v>
      </c>
      <c r="D47" s="4" t="s">
        <v>20</v>
      </c>
      <c r="E47" s="4"/>
      <c r="F47" s="13">
        <v>8</v>
      </c>
      <c r="G47" s="298">
        <v>0</v>
      </c>
      <c r="H47" s="37">
        <f>IF(D47="","",F47*G47)</f>
        <v>0</v>
      </c>
      <c r="I47" s="81"/>
    </row>
    <row r="48" spans="2:9" x14ac:dyDescent="0.2">
      <c r="B48" s="21"/>
      <c r="C48" s="7"/>
      <c r="D48" s="4"/>
      <c r="E48" s="4"/>
      <c r="F48" s="13"/>
      <c r="G48" s="54"/>
      <c r="H48" s="37" t="str">
        <f>IF(D48="","",F48*G48)</f>
        <v/>
      </c>
      <c r="I48" s="81"/>
    </row>
    <row r="49" spans="2:9" x14ac:dyDescent="0.2">
      <c r="B49" s="334"/>
      <c r="C49" s="335"/>
      <c r="D49" s="336"/>
      <c r="E49" s="336"/>
      <c r="F49" s="336"/>
      <c r="G49" s="337"/>
      <c r="H49" s="338"/>
      <c r="I49" s="81"/>
    </row>
    <row r="50" spans="2:9" x14ac:dyDescent="0.2">
      <c r="B50" s="334"/>
      <c r="C50" s="335"/>
      <c r="D50" s="336"/>
      <c r="E50" s="336"/>
      <c r="F50" s="336"/>
      <c r="G50" s="337"/>
      <c r="H50" s="339"/>
      <c r="I50" s="81"/>
    </row>
    <row r="51" spans="2:9" x14ac:dyDescent="0.2">
      <c r="B51" s="334"/>
      <c r="C51" s="335"/>
      <c r="D51" s="336"/>
      <c r="E51" s="336"/>
      <c r="F51" s="336"/>
      <c r="G51" s="337"/>
      <c r="H51" s="339"/>
      <c r="I51" s="81"/>
    </row>
    <row r="52" spans="2:9" x14ac:dyDescent="0.2">
      <c r="B52" s="334"/>
      <c r="C52" s="335"/>
      <c r="D52" s="336"/>
      <c r="E52" s="336"/>
      <c r="F52" s="336"/>
      <c r="G52" s="337"/>
      <c r="H52" s="339"/>
      <c r="I52" s="83"/>
    </row>
    <row r="53" spans="2:9" x14ac:dyDescent="0.2">
      <c r="B53" s="334"/>
      <c r="C53" s="335"/>
      <c r="D53" s="336"/>
      <c r="E53" s="336"/>
      <c r="F53" s="336"/>
      <c r="G53" s="337"/>
      <c r="H53" s="339"/>
      <c r="I53" s="83"/>
    </row>
    <row r="54" spans="2:9" x14ac:dyDescent="0.2">
      <c r="B54" s="334"/>
      <c r="C54" s="335"/>
      <c r="D54" s="336"/>
      <c r="E54" s="4"/>
      <c r="F54" s="11"/>
      <c r="G54" s="302"/>
      <c r="H54" s="52"/>
      <c r="I54" s="83"/>
    </row>
    <row r="55" spans="2:9" x14ac:dyDescent="0.2">
      <c r="B55" s="21"/>
      <c r="C55" s="7"/>
      <c r="D55" s="4"/>
      <c r="E55" s="4"/>
      <c r="F55" s="4"/>
      <c r="G55" s="53"/>
      <c r="H55" s="52" t="str">
        <f t="shared" si="0"/>
        <v/>
      </c>
      <c r="I55" s="83"/>
    </row>
    <row r="56" spans="2:9" x14ac:dyDescent="0.2">
      <c r="B56" s="21"/>
      <c r="C56" s="7"/>
      <c r="D56" s="4"/>
      <c r="E56" s="4"/>
      <c r="F56" s="4"/>
      <c r="G56" s="53"/>
      <c r="H56" s="52"/>
      <c r="I56" s="83"/>
    </row>
    <row r="57" spans="2:9" x14ac:dyDescent="0.2">
      <c r="B57" s="21"/>
      <c r="C57" s="7"/>
      <c r="D57" s="4"/>
      <c r="E57" s="4"/>
      <c r="F57" s="4"/>
      <c r="G57" s="53"/>
      <c r="H57" s="52"/>
      <c r="I57" s="83"/>
    </row>
    <row r="58" spans="2:9" x14ac:dyDescent="0.2">
      <c r="B58" s="21"/>
      <c r="C58" s="7"/>
      <c r="D58" s="4"/>
      <c r="E58" s="4"/>
      <c r="F58" s="4"/>
      <c r="G58" s="53"/>
      <c r="H58" s="52"/>
      <c r="I58" s="83"/>
    </row>
    <row r="59" spans="2:9" x14ac:dyDescent="0.2">
      <c r="B59" s="21"/>
      <c r="C59" s="7"/>
      <c r="D59" s="4"/>
      <c r="E59" s="4"/>
      <c r="F59" s="4"/>
      <c r="G59" s="53"/>
      <c r="H59" s="52" t="str">
        <f t="shared" si="0"/>
        <v/>
      </c>
      <c r="I59" s="84"/>
    </row>
    <row r="60" spans="2:9" x14ac:dyDescent="0.2">
      <c r="B60" s="21"/>
      <c r="C60" s="7"/>
      <c r="D60" s="4"/>
      <c r="E60" s="4"/>
      <c r="F60" s="4"/>
      <c r="G60" s="51"/>
      <c r="H60" s="52" t="str">
        <f t="shared" si="0"/>
        <v/>
      </c>
      <c r="I60" s="83"/>
    </row>
    <row r="61" spans="2:9" ht="12" x14ac:dyDescent="0.2">
      <c r="B61" s="212" t="str">
        <f>B10</f>
        <v>C1.2</v>
      </c>
      <c r="C61" s="151" t="str">
        <f>"TOTAL CARRIED FORWARD"&amp;IF(H61=H$1," TO SUMMARY (Page C"&amp;Page_A&amp;")","")</f>
        <v>TOTAL CARRIED FORWARD</v>
      </c>
      <c r="D61" s="89"/>
      <c r="E61" s="89"/>
      <c r="F61" s="90"/>
      <c r="G61" s="89"/>
      <c r="H61" s="213">
        <f>SUM(H8:H60)</f>
        <v>15000</v>
      </c>
      <c r="I61" s="83"/>
    </row>
    <row r="62" spans="2:9" ht="12" x14ac:dyDescent="0.25">
      <c r="B62" s="349"/>
      <c r="C62" s="195"/>
      <c r="D62" s="350"/>
      <c r="E62" s="350"/>
      <c r="F62" s="351"/>
      <c r="G62" s="350"/>
      <c r="H62" s="402" t="str">
        <f>"SECTION "&amp;B66</f>
        <v>SECTION C1.2.8</v>
      </c>
      <c r="I62" s="83"/>
    </row>
    <row r="63" spans="2:9" ht="12" x14ac:dyDescent="0.2">
      <c r="B63" s="349"/>
      <c r="C63" s="195"/>
      <c r="D63" s="350"/>
      <c r="E63" s="350"/>
      <c r="F63" s="351"/>
      <c r="G63" s="350"/>
      <c r="H63" s="352"/>
      <c r="I63" s="83"/>
    </row>
    <row r="64" spans="2:9" ht="12" x14ac:dyDescent="0.2">
      <c r="B64" s="19" t="s">
        <v>8</v>
      </c>
      <c r="C64" s="18" t="s">
        <v>1</v>
      </c>
      <c r="D64" s="18" t="s">
        <v>2</v>
      </c>
      <c r="E64" s="18" t="s">
        <v>3</v>
      </c>
      <c r="F64" s="18" t="s">
        <v>4</v>
      </c>
      <c r="G64" s="18" t="s">
        <v>5</v>
      </c>
      <c r="H64" s="18" t="s">
        <v>6</v>
      </c>
      <c r="I64" s="83"/>
    </row>
    <row r="65" spans="2:9" x14ac:dyDescent="0.2">
      <c r="B65" s="21"/>
      <c r="C65" s="50"/>
      <c r="D65" s="55"/>
      <c r="E65" s="55"/>
      <c r="F65" s="55"/>
      <c r="G65" s="53"/>
      <c r="H65" s="37"/>
      <c r="I65" s="83"/>
    </row>
    <row r="66" spans="2:9" ht="12" x14ac:dyDescent="0.2">
      <c r="B66" s="22" t="s">
        <v>43</v>
      </c>
      <c r="C66" s="353" t="s">
        <v>274</v>
      </c>
      <c r="D66" s="55"/>
      <c r="E66" s="55"/>
      <c r="F66" s="55"/>
      <c r="G66" s="53"/>
      <c r="H66" s="37"/>
      <c r="I66" s="83"/>
    </row>
    <row r="67" spans="2:9" x14ac:dyDescent="0.2">
      <c r="B67" s="21"/>
      <c r="C67" s="50"/>
      <c r="D67" s="55"/>
      <c r="E67" s="55"/>
      <c r="F67" s="55"/>
      <c r="G67" s="53"/>
      <c r="H67" s="37"/>
      <c r="I67" s="83"/>
    </row>
    <row r="68" spans="2:9" ht="12" x14ac:dyDescent="0.2">
      <c r="B68" s="22" t="s">
        <v>43</v>
      </c>
      <c r="C68" s="353" t="s">
        <v>44</v>
      </c>
      <c r="D68" s="55"/>
      <c r="E68" s="55"/>
      <c r="F68" s="55"/>
      <c r="G68" s="53"/>
      <c r="H68" s="37"/>
      <c r="I68" s="83"/>
    </row>
    <row r="69" spans="2:9" x14ac:dyDescent="0.2">
      <c r="B69" s="21"/>
      <c r="C69" s="50"/>
      <c r="D69" s="55"/>
      <c r="E69" s="55"/>
      <c r="F69" s="55"/>
      <c r="G69" s="53"/>
      <c r="H69" s="37"/>
      <c r="I69" s="83"/>
    </row>
    <row r="70" spans="2:9" x14ac:dyDescent="0.2">
      <c r="B70" s="21"/>
      <c r="C70" s="7" t="s">
        <v>45</v>
      </c>
      <c r="D70" s="4" t="s">
        <v>46</v>
      </c>
      <c r="E70" s="4"/>
      <c r="F70" s="4">
        <v>8000</v>
      </c>
      <c r="G70" s="53">
        <v>0</v>
      </c>
      <c r="H70" s="275">
        <f t="shared" ref="H70" si="1">IF(D70="","",F70*G70)</f>
        <v>0</v>
      </c>
      <c r="I70" s="81"/>
    </row>
    <row r="71" spans="2:9" x14ac:dyDescent="0.2">
      <c r="B71" s="21"/>
      <c r="C71" s="7"/>
      <c r="D71" s="4"/>
      <c r="E71" s="4"/>
      <c r="F71" s="4"/>
      <c r="G71" s="53"/>
      <c r="H71" s="52" t="str">
        <f t="shared" ref="H71:H101" si="2">IF(D71="","",F71*G71)</f>
        <v/>
      </c>
      <c r="I71" s="81"/>
    </row>
    <row r="72" spans="2:9" x14ac:dyDescent="0.2">
      <c r="B72" s="21"/>
      <c r="C72" s="7" t="s">
        <v>275</v>
      </c>
      <c r="D72" s="4" t="s">
        <v>46</v>
      </c>
      <c r="E72" s="4"/>
      <c r="F72" s="4">
        <v>3000</v>
      </c>
      <c r="G72" s="53">
        <v>0</v>
      </c>
      <c r="H72" s="275">
        <f t="shared" si="2"/>
        <v>0</v>
      </c>
      <c r="I72" s="81"/>
    </row>
    <row r="73" spans="2:9" x14ac:dyDescent="0.2">
      <c r="B73" s="21"/>
      <c r="C73" s="7"/>
      <c r="D73" s="4"/>
      <c r="E73" s="4"/>
      <c r="F73" s="4"/>
      <c r="G73" s="53"/>
      <c r="H73" s="52"/>
      <c r="I73" s="81"/>
    </row>
    <row r="74" spans="2:9" x14ac:dyDescent="0.2">
      <c r="B74" s="21"/>
      <c r="C74" s="7"/>
      <c r="D74" s="4"/>
      <c r="E74" s="4"/>
      <c r="F74" s="4"/>
      <c r="G74" s="53"/>
      <c r="H74" s="52" t="str">
        <f t="shared" si="2"/>
        <v/>
      </c>
      <c r="I74" s="81"/>
    </row>
    <row r="75" spans="2:9" s="195" customFormat="1" ht="12" x14ac:dyDescent="0.25">
      <c r="B75" s="22" t="s">
        <v>47</v>
      </c>
      <c r="C75" s="20" t="s">
        <v>48</v>
      </c>
      <c r="D75" s="411"/>
      <c r="E75" s="411"/>
      <c r="F75" s="411"/>
      <c r="G75" s="443"/>
      <c r="H75" s="444" t="str">
        <f t="shared" si="2"/>
        <v/>
      </c>
      <c r="I75" s="445"/>
    </row>
    <row r="76" spans="2:9" x14ac:dyDescent="0.2">
      <c r="B76" s="21"/>
      <c r="C76" s="7"/>
      <c r="D76" s="4"/>
      <c r="E76" s="4"/>
      <c r="F76" s="4"/>
      <c r="G76" s="53"/>
      <c r="H76" s="52" t="str">
        <f t="shared" si="2"/>
        <v/>
      </c>
      <c r="I76" s="81"/>
    </row>
    <row r="77" spans="2:9" x14ac:dyDescent="0.2">
      <c r="B77" s="21"/>
      <c r="C77" s="7" t="s">
        <v>49</v>
      </c>
      <c r="D77" s="4" t="s">
        <v>46</v>
      </c>
      <c r="E77" s="4"/>
      <c r="F77" s="4">
        <v>100</v>
      </c>
      <c r="G77" s="53">
        <v>0</v>
      </c>
      <c r="H77" s="275">
        <f t="shared" si="2"/>
        <v>0</v>
      </c>
      <c r="I77" s="81"/>
    </row>
    <row r="78" spans="2:9" x14ac:dyDescent="0.2">
      <c r="B78" s="21"/>
      <c r="C78" s="7"/>
      <c r="D78" s="4"/>
      <c r="E78" s="4"/>
      <c r="F78" s="4"/>
      <c r="G78" s="53"/>
      <c r="H78" s="52" t="str">
        <f t="shared" si="2"/>
        <v/>
      </c>
      <c r="I78" s="81"/>
    </row>
    <row r="79" spans="2:9" x14ac:dyDescent="0.2">
      <c r="B79" s="21"/>
      <c r="C79" s="7" t="s">
        <v>50</v>
      </c>
      <c r="D79" s="4" t="s">
        <v>46</v>
      </c>
      <c r="E79" s="4"/>
      <c r="F79" s="4">
        <v>900</v>
      </c>
      <c r="G79" s="53">
        <v>0</v>
      </c>
      <c r="H79" s="275">
        <f t="shared" si="2"/>
        <v>0</v>
      </c>
      <c r="I79" s="81"/>
    </row>
    <row r="80" spans="2:9" x14ac:dyDescent="0.2">
      <c r="B80" s="21"/>
      <c r="C80" s="7"/>
      <c r="D80" s="4"/>
      <c r="E80" s="4"/>
      <c r="F80" s="4"/>
      <c r="G80" s="53"/>
      <c r="H80" s="52" t="str">
        <f t="shared" si="2"/>
        <v/>
      </c>
      <c r="I80" s="81"/>
    </row>
    <row r="81" spans="2:9" x14ac:dyDescent="0.2">
      <c r="B81" s="21"/>
      <c r="C81" s="7" t="s">
        <v>51</v>
      </c>
      <c r="D81" s="4" t="s">
        <v>46</v>
      </c>
      <c r="E81" s="4"/>
      <c r="F81" s="4">
        <v>500</v>
      </c>
      <c r="G81" s="53">
        <v>0</v>
      </c>
      <c r="H81" s="275">
        <f t="shared" si="2"/>
        <v>0</v>
      </c>
      <c r="I81" s="81"/>
    </row>
    <row r="82" spans="2:9" x14ac:dyDescent="0.2">
      <c r="B82" s="21"/>
      <c r="C82" s="7"/>
      <c r="D82" s="4"/>
      <c r="E82" s="4"/>
      <c r="F82" s="4"/>
      <c r="G82" s="53"/>
      <c r="H82" s="52" t="str">
        <f t="shared" si="2"/>
        <v/>
      </c>
      <c r="I82" s="81"/>
    </row>
    <row r="83" spans="2:9" s="195" customFormat="1" ht="12" x14ac:dyDescent="0.25">
      <c r="B83" s="22" t="s">
        <v>52</v>
      </c>
      <c r="C83" s="20" t="s">
        <v>53</v>
      </c>
      <c r="D83" s="411"/>
      <c r="E83" s="411"/>
      <c r="F83" s="411"/>
      <c r="G83" s="443"/>
      <c r="H83" s="444" t="str">
        <f t="shared" si="2"/>
        <v/>
      </c>
      <c r="I83" s="445"/>
    </row>
    <row r="84" spans="2:9" x14ac:dyDescent="0.2">
      <c r="B84" s="21"/>
      <c r="C84" s="7"/>
      <c r="D84" s="4"/>
      <c r="E84" s="4"/>
      <c r="F84" s="4"/>
      <c r="G84" s="53"/>
      <c r="H84" s="52" t="str">
        <f t="shared" si="2"/>
        <v/>
      </c>
      <c r="I84" s="81"/>
    </row>
    <row r="85" spans="2:9" x14ac:dyDescent="0.2">
      <c r="B85" s="21"/>
      <c r="C85" s="7" t="s">
        <v>54</v>
      </c>
      <c r="D85" s="4" t="s">
        <v>25</v>
      </c>
      <c r="E85" s="4"/>
      <c r="F85" s="4">
        <v>3600</v>
      </c>
      <c r="G85" s="53">
        <v>0</v>
      </c>
      <c r="H85" s="275">
        <f t="shared" si="2"/>
        <v>0</v>
      </c>
      <c r="I85" s="81"/>
    </row>
    <row r="86" spans="2:9" x14ac:dyDescent="0.2">
      <c r="B86" s="21"/>
      <c r="C86" s="7"/>
      <c r="D86" s="4"/>
      <c r="E86" s="4"/>
      <c r="F86" s="4"/>
      <c r="G86" s="53"/>
      <c r="H86" s="52" t="str">
        <f t="shared" si="2"/>
        <v/>
      </c>
      <c r="I86" s="81"/>
    </row>
    <row r="87" spans="2:9" x14ac:dyDescent="0.2">
      <c r="B87" s="21"/>
      <c r="C87" s="7" t="s">
        <v>55</v>
      </c>
      <c r="D87" s="4" t="s">
        <v>25</v>
      </c>
      <c r="E87" s="4"/>
      <c r="F87" s="4">
        <v>1000</v>
      </c>
      <c r="G87" s="53">
        <v>0</v>
      </c>
      <c r="H87" s="275">
        <f t="shared" si="2"/>
        <v>0</v>
      </c>
      <c r="I87" s="81"/>
    </row>
    <row r="88" spans="2:9" x14ac:dyDescent="0.2">
      <c r="B88" s="21"/>
      <c r="C88" s="7"/>
      <c r="D88" s="4"/>
      <c r="E88" s="4"/>
      <c r="F88" s="4"/>
      <c r="G88" s="53"/>
      <c r="H88" s="52" t="str">
        <f t="shared" si="2"/>
        <v/>
      </c>
      <c r="I88" s="81"/>
    </row>
    <row r="89" spans="2:9" s="195" customFormat="1" ht="12" x14ac:dyDescent="0.25">
      <c r="B89" s="22" t="s">
        <v>276</v>
      </c>
      <c r="C89" s="20" t="s">
        <v>277</v>
      </c>
      <c r="D89" s="411"/>
      <c r="E89" s="411"/>
      <c r="F89" s="411"/>
      <c r="G89" s="443"/>
      <c r="H89" s="444"/>
      <c r="I89" s="445"/>
    </row>
    <row r="90" spans="2:9" x14ac:dyDescent="0.2">
      <c r="B90" s="21"/>
      <c r="C90" s="7"/>
      <c r="D90" s="4"/>
      <c r="E90" s="4"/>
      <c r="F90" s="4"/>
      <c r="G90" s="53"/>
      <c r="H90" s="52"/>
      <c r="I90" s="81"/>
    </row>
    <row r="91" spans="2:9" x14ac:dyDescent="0.2">
      <c r="B91" s="21"/>
      <c r="C91" s="7"/>
      <c r="D91" s="4" t="s">
        <v>31</v>
      </c>
      <c r="E91" s="4"/>
      <c r="F91" s="4">
        <v>1</v>
      </c>
      <c r="G91" s="53">
        <v>25000</v>
      </c>
      <c r="H91" s="275">
        <f>IF(D91="","",F91*G91)</f>
        <v>25000</v>
      </c>
      <c r="I91" s="81"/>
    </row>
    <row r="92" spans="2:9" x14ac:dyDescent="0.2">
      <c r="B92" s="21"/>
      <c r="C92" s="7" t="s">
        <v>278</v>
      </c>
      <c r="D92" s="4"/>
      <c r="E92" s="4"/>
      <c r="F92" s="11"/>
      <c r="G92" s="302"/>
      <c r="H92" s="52"/>
      <c r="I92" s="81"/>
    </row>
    <row r="93" spans="2:9" x14ac:dyDescent="0.2">
      <c r="B93" s="21"/>
      <c r="C93" s="7"/>
      <c r="D93" s="4"/>
      <c r="E93" s="4"/>
      <c r="F93" s="4"/>
      <c r="G93" s="53"/>
      <c r="H93" s="52" t="str">
        <f t="shared" si="2"/>
        <v/>
      </c>
      <c r="I93" s="81"/>
    </row>
    <row r="94" spans="2:9" ht="22.8" x14ac:dyDescent="0.2">
      <c r="B94" s="21"/>
      <c r="C94" s="7" t="s">
        <v>279</v>
      </c>
      <c r="D94" s="4" t="s">
        <v>34</v>
      </c>
      <c r="E94" s="4"/>
      <c r="F94" s="4">
        <v>25000</v>
      </c>
      <c r="G94" s="53"/>
      <c r="H94" s="52">
        <f>IF(D94="","",F94*G94)</f>
        <v>0</v>
      </c>
      <c r="I94" s="81"/>
    </row>
    <row r="95" spans="2:9" x14ac:dyDescent="0.2">
      <c r="B95" s="21"/>
      <c r="C95" s="7"/>
      <c r="D95" s="4"/>
      <c r="E95" s="4"/>
      <c r="F95" s="4"/>
      <c r="G95" s="53"/>
      <c r="H95" s="52"/>
      <c r="I95" s="81"/>
    </row>
    <row r="96" spans="2:9" s="195" customFormat="1" ht="12" x14ac:dyDescent="0.25">
      <c r="B96" s="22" t="s">
        <v>246</v>
      </c>
      <c r="C96" s="22" t="s">
        <v>280</v>
      </c>
      <c r="D96" s="411"/>
      <c r="E96" s="411"/>
      <c r="F96" s="411"/>
      <c r="G96" s="443"/>
      <c r="H96" s="444"/>
      <c r="I96" s="445"/>
    </row>
    <row r="97" spans="2:9" x14ac:dyDescent="0.2">
      <c r="B97" s="21"/>
      <c r="C97" s="7" t="s">
        <v>281</v>
      </c>
      <c r="D97" s="4" t="s">
        <v>31</v>
      </c>
      <c r="E97" s="4"/>
      <c r="F97" s="4">
        <v>1</v>
      </c>
      <c r="G97" s="53">
        <v>110000</v>
      </c>
      <c r="H97" s="52">
        <f>IF(D97="","",F97*G97)</f>
        <v>110000</v>
      </c>
      <c r="I97" s="81"/>
    </row>
    <row r="98" spans="2:9" x14ac:dyDescent="0.2">
      <c r="B98" s="21"/>
      <c r="C98" s="7"/>
      <c r="D98" s="4"/>
      <c r="E98" s="4"/>
      <c r="F98" s="4"/>
      <c r="G98" s="53"/>
      <c r="H98" s="52"/>
      <c r="I98" s="81"/>
    </row>
    <row r="99" spans="2:9" ht="22.8" x14ac:dyDescent="0.2">
      <c r="B99" s="21"/>
      <c r="C99" s="7" t="s">
        <v>282</v>
      </c>
      <c r="D99" s="4" t="s">
        <v>34</v>
      </c>
      <c r="E99" s="4"/>
      <c r="F99" s="4">
        <v>110000</v>
      </c>
      <c r="G99" s="53">
        <v>0</v>
      </c>
      <c r="H99" s="52">
        <f>IF(D99="","",F99*G99)</f>
        <v>0</v>
      </c>
      <c r="I99" s="81"/>
    </row>
    <row r="100" spans="2:9" x14ac:dyDescent="0.2">
      <c r="B100" s="21"/>
      <c r="C100" s="7"/>
      <c r="D100" s="4"/>
      <c r="E100" s="4"/>
      <c r="F100" s="4"/>
      <c r="G100" s="53"/>
      <c r="H100" s="52" t="str">
        <f t="shared" si="2"/>
        <v/>
      </c>
      <c r="I100" s="81"/>
    </row>
    <row r="101" spans="2:9" x14ac:dyDescent="0.2">
      <c r="B101" s="21"/>
      <c r="C101" s="7"/>
      <c r="D101" s="4"/>
      <c r="E101" s="4"/>
      <c r="F101" s="4"/>
      <c r="G101" s="51"/>
      <c r="H101" s="52" t="str">
        <f t="shared" si="2"/>
        <v/>
      </c>
      <c r="I101" s="81"/>
    </row>
    <row r="102" spans="2:9" s="195" customFormat="1" ht="24" customHeight="1" x14ac:dyDescent="0.25">
      <c r="B102" s="212">
        <f>B9</f>
        <v>0</v>
      </c>
      <c r="C102" s="151" t="str">
        <f>"TOTAL CARRIED FORWARD"&amp;IF(H102=H$3," TO SUMMARY (Page C"&amp;Page_A&amp;")","")</f>
        <v>TOTAL CARRIED FORWARD</v>
      </c>
      <c r="D102" s="89"/>
      <c r="E102" s="89"/>
      <c r="F102" s="90"/>
      <c r="G102" s="89"/>
      <c r="H102" s="213">
        <f>SUM(H70:H101)</f>
        <v>135000</v>
      </c>
      <c r="I102" s="214"/>
    </row>
    <row r="103" spans="2:9" ht="12" customHeight="1" x14ac:dyDescent="0.25"/>
    <row r="104" spans="2:9" x14ac:dyDescent="0.25">
      <c r="B104" s="96"/>
    </row>
    <row r="105" spans="2:9" ht="12" x14ac:dyDescent="0.25">
      <c r="B105" s="224" t="s">
        <v>7</v>
      </c>
      <c r="C105" s="208"/>
      <c r="D105" s="209"/>
      <c r="E105" s="209"/>
      <c r="F105" s="483" t="str">
        <f>"SECTION "&amp;B109</f>
        <v>SECTION 1.3</v>
      </c>
      <c r="G105" s="483"/>
      <c r="H105" s="484"/>
      <c r="I105" s="210"/>
    </row>
    <row r="106" spans="2:9" ht="8.1" customHeight="1" x14ac:dyDescent="0.25">
      <c r="B106" s="108"/>
      <c r="C106" s="246"/>
      <c r="D106" s="246"/>
      <c r="E106" s="246"/>
      <c r="F106" s="246"/>
      <c r="G106" s="246"/>
      <c r="H106" s="247"/>
      <c r="I106" s="156"/>
    </row>
    <row r="107" spans="2:9" s="211" customFormat="1" ht="20.100000000000001" customHeight="1" x14ac:dyDescent="0.25">
      <c r="B107" s="19" t="s">
        <v>8</v>
      </c>
      <c r="C107" s="18" t="s">
        <v>1</v>
      </c>
      <c r="D107" s="18" t="s">
        <v>2</v>
      </c>
      <c r="E107" s="18" t="s">
        <v>3</v>
      </c>
      <c r="F107" s="18" t="s">
        <v>4</v>
      </c>
      <c r="G107" s="18" t="s">
        <v>5</v>
      </c>
      <c r="H107" s="18" t="s">
        <v>6</v>
      </c>
      <c r="I107" s="43"/>
    </row>
    <row r="108" spans="2:9" x14ac:dyDescent="0.2">
      <c r="B108" s="33"/>
      <c r="C108" s="7"/>
      <c r="D108" s="4"/>
      <c r="E108" s="4"/>
      <c r="F108" s="4"/>
      <c r="G108" s="51"/>
      <c r="H108" s="52" t="str">
        <f>IF(D108="","",F108*G108)</f>
        <v/>
      </c>
      <c r="I108" s="81"/>
    </row>
    <row r="109" spans="2:9" ht="24" x14ac:dyDescent="0.2">
      <c r="B109" s="57" t="s">
        <v>57</v>
      </c>
      <c r="C109" s="3" t="s">
        <v>58</v>
      </c>
      <c r="D109" s="4"/>
      <c r="E109" s="4"/>
      <c r="F109" s="340"/>
      <c r="G109" s="341"/>
      <c r="H109" s="341" t="str">
        <f t="shared" ref="H109:H119" si="3">IF(D109="","",F109*G109)</f>
        <v/>
      </c>
      <c r="I109" s="81"/>
    </row>
    <row r="110" spans="2:9" x14ac:dyDescent="0.2">
      <c r="B110" s="16"/>
      <c r="C110" s="1"/>
      <c r="D110" s="4"/>
      <c r="E110" s="4"/>
      <c r="F110" s="340"/>
      <c r="G110" s="341"/>
      <c r="H110" s="341" t="str">
        <f t="shared" si="3"/>
        <v/>
      </c>
      <c r="I110" s="81"/>
    </row>
    <row r="111" spans="2:9" x14ac:dyDescent="0.2">
      <c r="B111" s="16" t="s">
        <v>59</v>
      </c>
      <c r="C111" s="1" t="s">
        <v>60</v>
      </c>
      <c r="D111" s="4"/>
      <c r="E111" s="4"/>
      <c r="F111" s="340"/>
      <c r="G111" s="341"/>
      <c r="H111" s="341" t="str">
        <f t="shared" si="3"/>
        <v/>
      </c>
      <c r="I111" s="81"/>
    </row>
    <row r="112" spans="2:9" x14ac:dyDescent="0.2">
      <c r="B112" s="16"/>
      <c r="C112" s="1"/>
      <c r="D112" s="4"/>
      <c r="E112" s="4"/>
      <c r="F112" s="340"/>
      <c r="G112" s="341"/>
      <c r="H112" s="341" t="str">
        <f t="shared" si="3"/>
        <v/>
      </c>
      <c r="I112" s="81"/>
    </row>
    <row r="113" spans="2:9" x14ac:dyDescent="0.2">
      <c r="B113" s="16" t="s">
        <v>61</v>
      </c>
      <c r="C113" s="1" t="s">
        <v>62</v>
      </c>
      <c r="D113" s="4" t="s">
        <v>18</v>
      </c>
      <c r="E113" s="4"/>
      <c r="F113" s="4">
        <v>1</v>
      </c>
      <c r="G113" s="5">
        <v>0</v>
      </c>
      <c r="H113" s="85">
        <f t="shared" si="3"/>
        <v>0</v>
      </c>
      <c r="I113" s="82"/>
    </row>
    <row r="114" spans="2:9" x14ac:dyDescent="0.2">
      <c r="B114" s="16"/>
      <c r="C114" s="1"/>
      <c r="D114" s="4"/>
      <c r="E114" s="4"/>
      <c r="F114" s="4"/>
      <c r="G114" s="5"/>
      <c r="H114" s="85" t="str">
        <f t="shared" si="3"/>
        <v/>
      </c>
      <c r="I114" s="82"/>
    </row>
    <row r="115" spans="2:9" x14ac:dyDescent="0.2">
      <c r="B115" s="16" t="s">
        <v>64</v>
      </c>
      <c r="C115" s="1" t="s">
        <v>65</v>
      </c>
      <c r="D115" s="4" t="s">
        <v>18</v>
      </c>
      <c r="E115" s="4"/>
      <c r="F115" s="4">
        <v>1</v>
      </c>
      <c r="G115" s="5">
        <v>0</v>
      </c>
      <c r="H115" s="85">
        <f t="shared" si="3"/>
        <v>0</v>
      </c>
      <c r="I115" s="82"/>
    </row>
    <row r="116" spans="2:9" x14ac:dyDescent="0.2">
      <c r="B116" s="16"/>
      <c r="C116" s="1"/>
      <c r="D116" s="4"/>
      <c r="E116" s="4"/>
      <c r="F116" s="340"/>
      <c r="G116" s="5"/>
      <c r="H116" s="85" t="str">
        <f t="shared" si="3"/>
        <v/>
      </c>
      <c r="I116" s="82"/>
    </row>
    <row r="117" spans="2:9" x14ac:dyDescent="0.2">
      <c r="B117" s="16" t="s">
        <v>66</v>
      </c>
      <c r="C117" s="1" t="s">
        <v>67</v>
      </c>
      <c r="D117" s="4" t="s">
        <v>68</v>
      </c>
      <c r="E117" s="4"/>
      <c r="F117" s="121">
        <v>8</v>
      </c>
      <c r="G117" s="5">
        <v>0</v>
      </c>
      <c r="H117" s="85">
        <f t="shared" si="3"/>
        <v>0</v>
      </c>
      <c r="I117" s="82"/>
    </row>
    <row r="118" spans="2:9" x14ac:dyDescent="0.2">
      <c r="B118" s="16"/>
      <c r="C118" s="342"/>
      <c r="D118" s="4"/>
      <c r="E118" s="4"/>
      <c r="F118" s="340"/>
      <c r="G118" s="5"/>
      <c r="H118" s="85" t="str">
        <f t="shared" si="3"/>
        <v/>
      </c>
      <c r="I118" s="82"/>
    </row>
    <row r="119" spans="2:9" ht="12" x14ac:dyDescent="0.25">
      <c r="B119" s="16" t="s">
        <v>69</v>
      </c>
      <c r="C119" s="343" t="s">
        <v>70</v>
      </c>
      <c r="D119" s="92" t="s">
        <v>85</v>
      </c>
      <c r="E119" s="92"/>
      <c r="F119" s="344">
        <f>5.875*2</f>
        <v>11.75</v>
      </c>
      <c r="G119" s="5">
        <v>0</v>
      </c>
      <c r="H119" s="345">
        <f t="shared" si="3"/>
        <v>0</v>
      </c>
      <c r="I119" s="82"/>
    </row>
    <row r="120" spans="2:9" x14ac:dyDescent="0.2">
      <c r="B120" s="16"/>
      <c r="C120" s="343"/>
      <c r="D120" s="92"/>
      <c r="E120" s="92"/>
      <c r="F120" s="346"/>
      <c r="G120" s="5"/>
      <c r="H120" s="345"/>
      <c r="I120" s="82"/>
    </row>
    <row r="121" spans="2:9" x14ac:dyDescent="0.2">
      <c r="B121" s="16"/>
      <c r="C121" s="1"/>
      <c r="D121" s="4"/>
      <c r="E121" s="4"/>
      <c r="F121" s="4"/>
      <c r="G121" s="5"/>
      <c r="H121" s="85"/>
      <c r="I121" s="82"/>
    </row>
    <row r="122" spans="2:9" x14ac:dyDescent="0.2">
      <c r="B122" s="16"/>
      <c r="C122" s="1"/>
      <c r="D122" s="4"/>
      <c r="E122" s="4"/>
      <c r="F122" s="347"/>
      <c r="G122" s="5"/>
      <c r="H122" s="85"/>
      <c r="I122" s="82"/>
    </row>
    <row r="123" spans="2:9" x14ac:dyDescent="0.2">
      <c r="B123" s="16"/>
      <c r="C123" s="1"/>
      <c r="D123" s="4"/>
      <c r="E123" s="4"/>
      <c r="F123" s="348"/>
      <c r="G123" s="5"/>
      <c r="H123" s="85"/>
      <c r="I123" s="82"/>
    </row>
    <row r="124" spans="2:9" x14ac:dyDescent="0.2">
      <c r="B124" s="16"/>
      <c r="C124" s="1"/>
      <c r="D124" s="4"/>
      <c r="E124" s="4"/>
      <c r="F124" s="4"/>
      <c r="G124" s="5"/>
      <c r="H124" s="85"/>
      <c r="I124" s="82"/>
    </row>
    <row r="125" spans="2:9" x14ac:dyDescent="0.2">
      <c r="B125" s="16"/>
      <c r="C125" s="1"/>
      <c r="D125" s="4"/>
      <c r="E125" s="4"/>
      <c r="F125" s="121"/>
      <c r="G125" s="5"/>
      <c r="H125" s="85"/>
      <c r="I125" s="82"/>
    </row>
    <row r="126" spans="2:9" x14ac:dyDescent="0.2">
      <c r="B126" s="21"/>
      <c r="C126" s="7"/>
      <c r="D126" s="4"/>
      <c r="E126" s="4"/>
      <c r="F126" s="13"/>
      <c r="G126" s="53"/>
      <c r="H126" s="37"/>
      <c r="I126" s="82"/>
    </row>
    <row r="127" spans="2:9" x14ac:dyDescent="0.2">
      <c r="B127" s="21"/>
      <c r="C127" s="7"/>
      <c r="D127" s="4"/>
      <c r="E127" s="4"/>
      <c r="F127" s="13"/>
      <c r="G127" s="53"/>
      <c r="H127" s="37"/>
      <c r="I127" s="82"/>
    </row>
    <row r="128" spans="2:9" x14ac:dyDescent="0.2">
      <c r="B128" s="21"/>
      <c r="C128" s="7"/>
      <c r="D128" s="4"/>
      <c r="E128" s="4"/>
      <c r="F128" s="13"/>
      <c r="G128" s="53"/>
      <c r="H128" s="37"/>
      <c r="I128" s="82"/>
    </row>
    <row r="129" spans="2:9" x14ac:dyDescent="0.2">
      <c r="B129" s="21"/>
      <c r="C129" s="7"/>
      <c r="D129" s="4"/>
      <c r="E129" s="4"/>
      <c r="F129" s="13"/>
      <c r="G129" s="53"/>
      <c r="H129" s="37"/>
      <c r="I129" s="82"/>
    </row>
    <row r="130" spans="2:9" x14ac:dyDescent="0.2">
      <c r="B130" s="21"/>
      <c r="C130" s="7"/>
      <c r="D130" s="4"/>
      <c r="E130" s="4"/>
      <c r="F130" s="13"/>
      <c r="G130" s="51"/>
      <c r="H130" s="37"/>
      <c r="I130" s="81"/>
    </row>
    <row r="131" spans="2:9" x14ac:dyDescent="0.2">
      <c r="B131" s="21"/>
      <c r="C131" s="50"/>
      <c r="D131" s="55"/>
      <c r="E131" s="55"/>
      <c r="F131" s="13"/>
      <c r="G131" s="56"/>
      <c r="H131" s="37"/>
      <c r="I131" s="83"/>
    </row>
    <row r="132" spans="2:9" x14ac:dyDescent="0.2">
      <c r="B132" s="21"/>
      <c r="C132" s="7"/>
      <c r="D132" s="4"/>
      <c r="E132" s="4"/>
      <c r="F132" s="13"/>
      <c r="G132" s="51"/>
      <c r="H132" s="52"/>
      <c r="I132" s="81"/>
    </row>
    <row r="133" spans="2:9" x14ac:dyDescent="0.2">
      <c r="B133" s="21"/>
      <c r="C133" s="7"/>
      <c r="D133" s="4"/>
      <c r="E133" s="4"/>
      <c r="F133" s="13"/>
      <c r="G133" s="51"/>
      <c r="H133" s="52"/>
      <c r="I133" s="81"/>
    </row>
    <row r="134" spans="2:9" x14ac:dyDescent="0.2">
      <c r="B134" s="21"/>
      <c r="C134" s="7"/>
      <c r="D134" s="4"/>
      <c r="E134" s="4"/>
      <c r="F134" s="13"/>
      <c r="G134" s="302"/>
      <c r="H134" s="37"/>
      <c r="I134" s="82"/>
    </row>
    <row r="135" spans="2:9" x14ac:dyDescent="0.2">
      <c r="B135" s="21"/>
      <c r="C135" s="7"/>
      <c r="D135" s="4"/>
      <c r="E135" s="4"/>
      <c r="F135" s="13"/>
      <c r="G135" s="53"/>
      <c r="H135" s="52"/>
      <c r="I135" s="81"/>
    </row>
    <row r="136" spans="2:9" x14ac:dyDescent="0.2">
      <c r="B136" s="21"/>
      <c r="C136" s="7"/>
      <c r="D136" s="4"/>
      <c r="E136" s="4"/>
      <c r="F136" s="13"/>
      <c r="G136" s="303"/>
      <c r="H136" s="52"/>
      <c r="I136" s="81"/>
    </row>
    <row r="137" spans="2:9" x14ac:dyDescent="0.2">
      <c r="B137" s="21"/>
      <c r="C137" s="7"/>
      <c r="D137" s="4"/>
      <c r="E137" s="4"/>
      <c r="F137" s="13"/>
      <c r="G137" s="54"/>
      <c r="H137" s="52"/>
      <c r="I137" s="81"/>
    </row>
    <row r="138" spans="2:9" x14ac:dyDescent="0.2">
      <c r="B138" s="21"/>
      <c r="C138" s="7"/>
      <c r="D138" s="4"/>
      <c r="E138" s="4"/>
      <c r="F138" s="4"/>
      <c r="G138" s="53"/>
      <c r="H138" s="52"/>
      <c r="I138" s="81"/>
    </row>
    <row r="139" spans="2:9" x14ac:dyDescent="0.2">
      <c r="B139" s="21"/>
      <c r="C139" s="7"/>
      <c r="D139" s="4"/>
      <c r="E139" s="4"/>
      <c r="F139" s="13"/>
      <c r="G139" s="54"/>
      <c r="H139" s="52"/>
      <c r="I139" s="81"/>
    </row>
    <row r="140" spans="2:9" x14ac:dyDescent="0.2">
      <c r="B140" s="21"/>
      <c r="C140" s="7"/>
      <c r="D140" s="4"/>
      <c r="E140" s="4"/>
      <c r="F140" s="13"/>
      <c r="G140" s="54"/>
      <c r="H140" s="37"/>
      <c r="I140" s="82"/>
    </row>
    <row r="141" spans="2:9" x14ac:dyDescent="0.2">
      <c r="B141" s="21"/>
      <c r="C141" s="7"/>
      <c r="D141" s="4"/>
      <c r="E141" s="4"/>
      <c r="F141" s="13"/>
      <c r="G141" s="54"/>
      <c r="H141" s="37"/>
      <c r="I141" s="81"/>
    </row>
    <row r="142" spans="2:9" x14ac:dyDescent="0.2">
      <c r="B142" s="21"/>
      <c r="C142" s="7"/>
      <c r="D142" s="4"/>
      <c r="E142" s="4"/>
      <c r="F142" s="13"/>
      <c r="G142" s="298"/>
      <c r="H142" s="37"/>
      <c r="I142" s="81"/>
    </row>
    <row r="143" spans="2:9" x14ac:dyDescent="0.2">
      <c r="B143" s="21"/>
      <c r="C143" s="7"/>
      <c r="D143" s="4"/>
      <c r="E143" s="4"/>
      <c r="F143" s="13"/>
      <c r="G143" s="54"/>
      <c r="H143" s="37"/>
      <c r="I143" s="81"/>
    </row>
    <row r="144" spans="2:9" x14ac:dyDescent="0.2">
      <c r="B144" s="21"/>
      <c r="C144" s="7"/>
      <c r="D144" s="4"/>
      <c r="E144" s="4"/>
      <c r="F144" s="13"/>
      <c r="G144" s="298"/>
      <c r="H144" s="37"/>
      <c r="I144" s="81"/>
    </row>
    <row r="145" spans="2:9" x14ac:dyDescent="0.2">
      <c r="B145" s="21"/>
      <c r="C145" s="7"/>
      <c r="D145" s="4"/>
      <c r="E145" s="4"/>
      <c r="F145" s="13"/>
      <c r="G145" s="54"/>
      <c r="H145" s="37"/>
      <c r="I145" s="81"/>
    </row>
    <row r="146" spans="2:9" x14ac:dyDescent="0.2">
      <c r="B146" s="21"/>
      <c r="C146" s="7"/>
      <c r="D146" s="4"/>
      <c r="E146" s="4"/>
      <c r="F146" s="13"/>
      <c r="G146" s="54"/>
      <c r="H146" s="37"/>
      <c r="I146" s="81"/>
    </row>
    <row r="147" spans="2:9" x14ac:dyDescent="0.2">
      <c r="B147" s="21"/>
      <c r="C147" s="7"/>
      <c r="D147" s="4"/>
      <c r="E147" s="4"/>
      <c r="F147" s="13"/>
      <c r="G147" s="54"/>
      <c r="H147" s="37"/>
      <c r="I147" s="81"/>
    </row>
    <row r="148" spans="2:9" x14ac:dyDescent="0.2">
      <c r="B148" s="21"/>
      <c r="C148" s="7"/>
      <c r="D148" s="4"/>
      <c r="E148" s="4"/>
      <c r="F148" s="13"/>
      <c r="G148" s="298"/>
      <c r="H148" s="52"/>
      <c r="I148" s="81"/>
    </row>
    <row r="149" spans="2:9" x14ac:dyDescent="0.2">
      <c r="B149" s="21"/>
      <c r="C149" s="7"/>
      <c r="D149" s="4"/>
      <c r="E149" s="4"/>
      <c r="F149" s="13"/>
      <c r="G149" s="54"/>
      <c r="H149" s="52"/>
      <c r="I149" s="81"/>
    </row>
    <row r="150" spans="2:9" x14ac:dyDescent="0.2">
      <c r="B150" s="21"/>
      <c r="C150" s="7"/>
      <c r="D150" s="4"/>
      <c r="E150" s="4"/>
      <c r="F150" s="4"/>
      <c r="G150" s="53"/>
      <c r="H150" s="52"/>
      <c r="I150" s="81"/>
    </row>
    <row r="151" spans="2:9" x14ac:dyDescent="0.2">
      <c r="B151" s="21"/>
      <c r="C151" s="7"/>
      <c r="D151" s="4"/>
      <c r="E151" s="4"/>
      <c r="F151" s="4"/>
      <c r="G151" s="53"/>
      <c r="H151" s="52"/>
      <c r="I151" s="81"/>
    </row>
    <row r="152" spans="2:9" x14ac:dyDescent="0.2">
      <c r="B152" s="21"/>
      <c r="C152" s="7"/>
      <c r="D152" s="304"/>
      <c r="E152" s="55"/>
      <c r="F152" s="305"/>
      <c r="G152" s="302"/>
      <c r="H152" s="37"/>
      <c r="I152" s="83"/>
    </row>
    <row r="153" spans="2:9" x14ac:dyDescent="0.2">
      <c r="B153" s="21"/>
      <c r="C153" s="7"/>
      <c r="D153" s="304"/>
      <c r="E153" s="55"/>
      <c r="F153" s="305"/>
      <c r="G153" s="302"/>
      <c r="H153" s="37"/>
      <c r="I153" s="83"/>
    </row>
    <row r="154" spans="2:9" x14ac:dyDescent="0.2">
      <c r="B154" s="21"/>
      <c r="C154" s="7"/>
      <c r="D154" s="304"/>
      <c r="E154" s="55"/>
      <c r="F154" s="305"/>
      <c r="G154" s="302"/>
      <c r="H154" s="37"/>
      <c r="I154" s="83"/>
    </row>
    <row r="155" spans="2:9" x14ac:dyDescent="0.2">
      <c r="B155" s="21"/>
      <c r="C155" s="7"/>
      <c r="D155" s="304"/>
      <c r="E155" s="55"/>
      <c r="F155" s="305"/>
      <c r="G155" s="302"/>
      <c r="H155" s="37"/>
      <c r="I155" s="83"/>
    </row>
    <row r="156" spans="2:9" x14ac:dyDescent="0.2">
      <c r="B156" s="21"/>
      <c r="C156" s="7"/>
      <c r="D156" s="304"/>
      <c r="E156" s="55"/>
      <c r="F156" s="305"/>
      <c r="G156" s="302"/>
      <c r="H156" s="37"/>
      <c r="I156" s="83"/>
    </row>
    <row r="157" spans="2:9" x14ac:dyDescent="0.2">
      <c r="B157" s="21"/>
      <c r="C157" s="7"/>
      <c r="D157" s="4"/>
      <c r="E157" s="4"/>
      <c r="F157" s="4"/>
      <c r="G157" s="53"/>
      <c r="H157" s="37"/>
      <c r="I157" s="81"/>
    </row>
    <row r="158" spans="2:9" x14ac:dyDescent="0.2">
      <c r="B158" s="21"/>
      <c r="C158" s="50"/>
      <c r="D158" s="55"/>
      <c r="E158" s="55"/>
      <c r="F158" s="55"/>
      <c r="G158" s="53"/>
      <c r="H158" s="37"/>
      <c r="I158" s="84"/>
    </row>
    <row r="159" spans="2:9" x14ac:dyDescent="0.2">
      <c r="B159" s="21"/>
      <c r="C159" s="50"/>
      <c r="D159" s="55"/>
      <c r="E159" s="55"/>
      <c r="F159" s="55"/>
      <c r="G159" s="53"/>
      <c r="H159" s="37"/>
      <c r="I159" s="83"/>
    </row>
    <row r="160" spans="2:9" x14ac:dyDescent="0.2">
      <c r="B160" s="21"/>
      <c r="C160" s="7"/>
      <c r="D160" s="4"/>
      <c r="E160" s="4"/>
      <c r="F160" s="4"/>
      <c r="G160" s="53"/>
      <c r="H160" s="52"/>
      <c r="I160" s="81"/>
    </row>
    <row r="161" spans="2:9" x14ac:dyDescent="0.2">
      <c r="B161" s="21"/>
      <c r="C161" s="7"/>
      <c r="D161" s="4"/>
      <c r="E161" s="4"/>
      <c r="F161" s="4"/>
      <c r="G161" s="53"/>
      <c r="H161" s="52"/>
      <c r="I161" s="81"/>
    </row>
    <row r="162" spans="2:9" x14ac:dyDescent="0.2">
      <c r="B162" s="21"/>
      <c r="C162" s="7"/>
      <c r="D162" s="4"/>
      <c r="E162" s="4"/>
      <c r="F162" s="4"/>
      <c r="G162" s="53"/>
      <c r="H162" s="52"/>
      <c r="I162" s="81"/>
    </row>
    <row r="163" spans="2:9" x14ac:dyDescent="0.2">
      <c r="B163" s="21"/>
      <c r="C163" s="7"/>
      <c r="D163" s="4"/>
      <c r="E163" s="4"/>
      <c r="F163" s="4"/>
      <c r="G163" s="53"/>
      <c r="H163" s="52"/>
      <c r="I163" s="81"/>
    </row>
    <row r="164" spans="2:9" x14ac:dyDescent="0.2">
      <c r="B164" s="21"/>
      <c r="C164" s="7"/>
      <c r="D164" s="4"/>
      <c r="E164" s="4"/>
      <c r="F164" s="4"/>
      <c r="G164" s="53"/>
      <c r="H164" s="52"/>
      <c r="I164" s="81"/>
    </row>
    <row r="165" spans="2:9" x14ac:dyDescent="0.2">
      <c r="B165" s="21"/>
      <c r="C165" s="7"/>
      <c r="D165" s="4"/>
      <c r="E165" s="4"/>
      <c r="F165" s="4"/>
      <c r="G165" s="53"/>
      <c r="H165" s="52"/>
      <c r="I165" s="81"/>
    </row>
    <row r="166" spans="2:9" x14ac:dyDescent="0.2">
      <c r="B166" s="21"/>
      <c r="C166" s="7"/>
      <c r="D166" s="4"/>
      <c r="E166" s="4"/>
      <c r="F166" s="4"/>
      <c r="G166" s="53"/>
      <c r="H166" s="52"/>
      <c r="I166" s="81"/>
    </row>
    <row r="167" spans="2:9" x14ac:dyDescent="0.2">
      <c r="B167" s="21"/>
      <c r="C167" s="7"/>
      <c r="D167" s="4"/>
      <c r="E167" s="4"/>
      <c r="F167" s="4"/>
      <c r="G167" s="53"/>
      <c r="H167" s="52"/>
      <c r="I167" s="81"/>
    </row>
    <row r="168" spans="2:9" x14ac:dyDescent="0.2">
      <c r="B168" s="21"/>
      <c r="C168" s="7"/>
      <c r="D168" s="4"/>
      <c r="E168" s="4"/>
      <c r="F168" s="4"/>
      <c r="G168" s="53"/>
      <c r="H168" s="52"/>
      <c r="I168" s="81"/>
    </row>
    <row r="169" spans="2:9" x14ac:dyDescent="0.2">
      <c r="B169" s="21"/>
      <c r="C169" s="7"/>
      <c r="D169" s="4"/>
      <c r="E169" s="4"/>
      <c r="F169" s="4"/>
      <c r="G169" s="53"/>
      <c r="H169" s="52"/>
      <c r="I169" s="81"/>
    </row>
    <row r="170" spans="2:9" x14ac:dyDescent="0.2">
      <c r="B170" s="21"/>
      <c r="C170" s="7"/>
      <c r="D170" s="4"/>
      <c r="E170" s="4"/>
      <c r="F170" s="4"/>
      <c r="G170" s="53"/>
      <c r="H170" s="52"/>
      <c r="I170" s="81"/>
    </row>
    <row r="171" spans="2:9" x14ac:dyDescent="0.2">
      <c r="B171" s="21"/>
      <c r="C171" s="7"/>
      <c r="D171" s="4"/>
      <c r="E171" s="4"/>
      <c r="F171" s="4"/>
      <c r="G171" s="53"/>
      <c r="H171" s="52"/>
      <c r="I171" s="81"/>
    </row>
    <row r="172" spans="2:9" x14ac:dyDescent="0.2">
      <c r="B172" s="21"/>
      <c r="C172" s="7"/>
      <c r="D172" s="4"/>
      <c r="E172" s="4"/>
      <c r="F172" s="4"/>
      <c r="G172" s="53"/>
      <c r="H172" s="52"/>
      <c r="I172" s="81"/>
    </row>
    <row r="173" spans="2:9" x14ac:dyDescent="0.2">
      <c r="B173" s="21"/>
      <c r="C173" s="7"/>
      <c r="D173" s="4"/>
      <c r="E173" s="4"/>
      <c r="F173" s="4"/>
      <c r="G173" s="53"/>
      <c r="H173" s="52"/>
      <c r="I173" s="81"/>
    </row>
    <row r="174" spans="2:9" x14ac:dyDescent="0.2">
      <c r="B174" s="21"/>
      <c r="C174" s="7"/>
      <c r="D174" s="4"/>
      <c r="E174" s="4"/>
      <c r="F174" s="4"/>
      <c r="G174" s="53"/>
      <c r="H174" s="52"/>
      <c r="I174" s="81"/>
    </row>
    <row r="175" spans="2:9" x14ac:dyDescent="0.2">
      <c r="B175" s="21"/>
      <c r="C175" s="7"/>
      <c r="D175" s="4"/>
      <c r="E175" s="4"/>
      <c r="F175" s="4"/>
      <c r="G175" s="53"/>
      <c r="H175" s="52"/>
      <c r="I175" s="81"/>
    </row>
    <row r="176" spans="2:9" x14ac:dyDescent="0.2">
      <c r="B176" s="21"/>
      <c r="C176" s="7"/>
      <c r="D176" s="4"/>
      <c r="E176" s="4"/>
      <c r="F176" s="4"/>
      <c r="G176" s="53"/>
      <c r="H176" s="52"/>
      <c r="I176" s="81"/>
    </row>
    <row r="177" spans="2:9" x14ac:dyDescent="0.2">
      <c r="B177" s="21"/>
      <c r="C177" s="7"/>
      <c r="D177" s="4"/>
      <c r="E177" s="4"/>
      <c r="F177" s="4"/>
      <c r="G177" s="53"/>
      <c r="H177" s="52"/>
      <c r="I177" s="81"/>
    </row>
    <row r="178" spans="2:9" x14ac:dyDescent="0.2">
      <c r="B178" s="21"/>
      <c r="C178" s="7"/>
      <c r="D178" s="4"/>
      <c r="E178" s="4"/>
      <c r="F178" s="4"/>
      <c r="G178" s="53"/>
      <c r="H178" s="52"/>
      <c r="I178" s="81"/>
    </row>
    <row r="179" spans="2:9" x14ac:dyDescent="0.2">
      <c r="B179" s="21"/>
      <c r="C179" s="7"/>
      <c r="D179" s="4"/>
      <c r="E179" s="4"/>
      <c r="F179" s="4"/>
      <c r="G179" s="53"/>
      <c r="H179" s="52"/>
      <c r="I179" s="81"/>
    </row>
    <row r="180" spans="2:9" x14ac:dyDescent="0.2">
      <c r="B180" s="21"/>
      <c r="C180" s="7"/>
      <c r="D180" s="4"/>
      <c r="E180" s="4"/>
      <c r="F180" s="4"/>
      <c r="G180" s="53"/>
      <c r="H180" s="52"/>
      <c r="I180" s="81"/>
    </row>
    <row r="181" spans="2:9" x14ac:dyDescent="0.2">
      <c r="B181" s="21"/>
      <c r="C181" s="7"/>
      <c r="D181" s="4"/>
      <c r="E181" s="4"/>
      <c r="F181" s="4"/>
      <c r="G181" s="53"/>
      <c r="H181" s="52"/>
      <c r="I181" s="81"/>
    </row>
    <row r="182" spans="2:9" x14ac:dyDescent="0.2">
      <c r="B182" s="21"/>
      <c r="C182" s="7"/>
      <c r="D182" s="4"/>
      <c r="E182" s="4"/>
      <c r="F182" s="4"/>
      <c r="G182" s="53"/>
      <c r="H182" s="52"/>
      <c r="I182" s="81"/>
    </row>
    <row r="183" spans="2:9" x14ac:dyDescent="0.2">
      <c r="B183" s="21"/>
      <c r="C183" s="7"/>
      <c r="D183" s="4"/>
      <c r="E183" s="4"/>
      <c r="F183" s="4"/>
      <c r="G183" s="53"/>
      <c r="H183" s="52"/>
      <c r="I183" s="81"/>
    </row>
    <row r="184" spans="2:9" x14ac:dyDescent="0.2">
      <c r="B184" s="21"/>
      <c r="C184" s="7"/>
      <c r="D184" s="4"/>
      <c r="E184" s="4"/>
      <c r="F184" s="4"/>
      <c r="G184" s="53"/>
      <c r="H184" s="52"/>
      <c r="I184" s="81"/>
    </row>
    <row r="185" spans="2:9" x14ac:dyDescent="0.2">
      <c r="B185" s="21"/>
      <c r="C185" s="7"/>
      <c r="D185" s="4"/>
      <c r="E185" s="4"/>
      <c r="F185" s="11"/>
      <c r="G185" s="302"/>
      <c r="H185" s="52"/>
      <c r="I185" s="81"/>
    </row>
    <row r="186" spans="2:9" x14ac:dyDescent="0.2">
      <c r="B186" s="21"/>
      <c r="C186" s="7"/>
      <c r="D186" s="4"/>
      <c r="E186" s="4"/>
      <c r="F186" s="4"/>
      <c r="G186" s="53"/>
      <c r="H186" s="52"/>
      <c r="I186" s="81"/>
    </row>
    <row r="187" spans="2:9" x14ac:dyDescent="0.2">
      <c r="B187" s="21"/>
      <c r="C187" s="7"/>
      <c r="D187" s="4"/>
      <c r="E187" s="4"/>
      <c r="F187" s="4"/>
      <c r="G187" s="53"/>
      <c r="H187" s="52"/>
      <c r="I187" s="81"/>
    </row>
    <row r="188" spans="2:9" x14ac:dyDescent="0.2">
      <c r="B188" s="21"/>
      <c r="C188" s="7"/>
      <c r="D188" s="4"/>
      <c r="E188" s="4"/>
      <c r="F188" s="4"/>
      <c r="G188" s="53"/>
      <c r="H188" s="52"/>
      <c r="I188" s="81"/>
    </row>
    <row r="189" spans="2:9" x14ac:dyDescent="0.2">
      <c r="B189" s="21"/>
      <c r="C189" s="7"/>
      <c r="D189" s="4"/>
      <c r="E189" s="4"/>
      <c r="F189" s="4"/>
      <c r="G189" s="53"/>
      <c r="H189" s="52"/>
      <c r="I189" s="81"/>
    </row>
    <row r="190" spans="2:9" x14ac:dyDescent="0.2">
      <c r="B190" s="21"/>
      <c r="C190" s="7"/>
      <c r="D190" s="4"/>
      <c r="E190" s="4"/>
      <c r="F190" s="4"/>
      <c r="G190" s="53"/>
      <c r="H190" s="52"/>
      <c r="I190" s="81"/>
    </row>
    <row r="191" spans="2:9" x14ac:dyDescent="0.2">
      <c r="B191" s="21"/>
      <c r="C191" s="7"/>
      <c r="D191" s="4"/>
      <c r="E191" s="4"/>
      <c r="F191" s="4"/>
      <c r="G191" s="51"/>
      <c r="H191" s="52" t="str">
        <f t="shared" ref="H191" si="4">IF(D191="","",F191*G191)</f>
        <v/>
      </c>
      <c r="I191" s="81"/>
    </row>
    <row r="192" spans="2:9" s="195" customFormat="1" ht="24" customHeight="1" x14ac:dyDescent="0.25">
      <c r="B192" s="212" t="str">
        <f>B109</f>
        <v>1.3</v>
      </c>
      <c r="C192" s="401" t="str">
        <f>C109</f>
        <v>CONTRACTOR'S ESTABLISHMENT ON SITE AND GENERAL OBLIGATIONS</v>
      </c>
      <c r="D192" s="89"/>
      <c r="E192" s="89"/>
      <c r="F192" s="90"/>
      <c r="G192" s="89"/>
      <c r="H192" s="213">
        <f>SUM(H113:H191)</f>
        <v>0</v>
      </c>
      <c r="I192" s="214"/>
    </row>
    <row r="193" spans="2:9" ht="5.25" customHeight="1" x14ac:dyDescent="0.25"/>
    <row r="194" spans="2:9" s="204" customFormat="1" x14ac:dyDescent="0.25">
      <c r="B194" s="203"/>
      <c r="C194" s="203"/>
      <c r="D194" s="216"/>
      <c r="E194" s="216"/>
      <c r="F194" s="216"/>
      <c r="H194" s="217"/>
    </row>
    <row r="195" spans="2:9" ht="12" x14ac:dyDescent="0.25">
      <c r="B195" s="224" t="s">
        <v>7</v>
      </c>
      <c r="C195" s="208"/>
      <c r="D195" s="209"/>
      <c r="E195" s="209"/>
      <c r="F195" s="483" t="str">
        <f>"SECTION "&amp;B199</f>
        <v>SECTION C1.4</v>
      </c>
      <c r="G195" s="483"/>
      <c r="H195" s="484"/>
      <c r="I195" s="94"/>
    </row>
    <row r="196" spans="2:9" s="204" customFormat="1" ht="8.1" customHeight="1" x14ac:dyDescent="0.25">
      <c r="B196" s="225"/>
      <c r="C196" s="226"/>
      <c r="D196" s="226"/>
      <c r="E196" s="226"/>
      <c r="F196" s="226"/>
      <c r="G196" s="226"/>
      <c r="H196" s="227"/>
    </row>
    <row r="197" spans="2:9" s="218" customFormat="1" ht="20.100000000000001" customHeight="1" x14ac:dyDescent="0.25">
      <c r="B197" s="19" t="s">
        <v>8</v>
      </c>
      <c r="C197" s="18" t="s">
        <v>1</v>
      </c>
      <c r="D197" s="18" t="s">
        <v>2</v>
      </c>
      <c r="E197" s="18" t="s">
        <v>3</v>
      </c>
      <c r="F197" s="18" t="s">
        <v>4</v>
      </c>
      <c r="G197" s="18" t="s">
        <v>5</v>
      </c>
      <c r="H197" s="18" t="s">
        <v>6</v>
      </c>
      <c r="I197" s="204"/>
    </row>
    <row r="198" spans="2:9" s="204" customFormat="1" ht="12" customHeight="1" x14ac:dyDescent="0.2">
      <c r="B198" s="21"/>
      <c r="C198" s="1"/>
      <c r="D198" s="4"/>
      <c r="E198" s="4"/>
      <c r="F198" s="4"/>
      <c r="G198" s="91"/>
      <c r="H198" s="51" t="str">
        <f t="shared" ref="H198:H218" si="5">IF(D198="","",F198*G198)</f>
        <v/>
      </c>
    </row>
    <row r="199" spans="2:9" s="204" customFormat="1" ht="12" x14ac:dyDescent="0.2">
      <c r="B199" s="22" t="s">
        <v>411</v>
      </c>
      <c r="C199" s="3" t="s">
        <v>72</v>
      </c>
      <c r="D199" s="4"/>
      <c r="E199" s="4"/>
      <c r="F199" s="4"/>
      <c r="G199" s="91"/>
      <c r="H199" s="51" t="str">
        <f t="shared" si="5"/>
        <v/>
      </c>
    </row>
    <row r="200" spans="2:9" s="204" customFormat="1" x14ac:dyDescent="0.2">
      <c r="B200" s="21"/>
      <c r="C200" s="1"/>
      <c r="D200" s="4"/>
      <c r="E200" s="4"/>
      <c r="F200" s="4"/>
      <c r="G200" s="91"/>
      <c r="H200" s="51" t="str">
        <f t="shared" si="5"/>
        <v/>
      </c>
    </row>
    <row r="201" spans="2:9" s="204" customFormat="1" x14ac:dyDescent="0.2">
      <c r="B201" s="21" t="s">
        <v>73</v>
      </c>
      <c r="C201" s="75" t="s">
        <v>74</v>
      </c>
      <c r="D201" s="2" t="s">
        <v>71</v>
      </c>
      <c r="E201" s="92"/>
      <c r="F201" s="306">
        <v>110</v>
      </c>
      <c r="G201" s="307">
        <v>0</v>
      </c>
      <c r="H201" s="308">
        <f t="shared" si="5"/>
        <v>0</v>
      </c>
    </row>
    <row r="202" spans="2:9" s="204" customFormat="1" x14ac:dyDescent="0.2">
      <c r="B202" s="21"/>
      <c r="C202" s="1"/>
      <c r="D202" s="4"/>
      <c r="E202" s="4"/>
      <c r="F202" s="4"/>
      <c r="G202" s="91"/>
      <c r="H202" s="5" t="str">
        <f t="shared" si="5"/>
        <v/>
      </c>
    </row>
    <row r="203" spans="2:9" s="204" customFormat="1" x14ac:dyDescent="0.2">
      <c r="B203" s="21" t="s">
        <v>75</v>
      </c>
      <c r="C203" s="76" t="s">
        <v>76</v>
      </c>
      <c r="D203" s="2" t="s">
        <v>42</v>
      </c>
      <c r="E203" s="93"/>
      <c r="F203" s="306">
        <v>6</v>
      </c>
      <c r="G203" s="307">
        <v>0</v>
      </c>
      <c r="H203" s="308">
        <f t="shared" si="5"/>
        <v>0</v>
      </c>
    </row>
    <row r="204" spans="2:9" s="204" customFormat="1" x14ac:dyDescent="0.25">
      <c r="B204" s="21" t="s">
        <v>77</v>
      </c>
      <c r="C204" s="1" t="s">
        <v>78</v>
      </c>
      <c r="D204" s="2" t="s">
        <v>42</v>
      </c>
      <c r="E204" s="306"/>
      <c r="F204" s="306">
        <v>4</v>
      </c>
      <c r="G204" s="307">
        <v>0</v>
      </c>
      <c r="H204" s="308">
        <f>IF(D204="","",F204*G204)</f>
        <v>0</v>
      </c>
    </row>
    <row r="205" spans="2:9" s="204" customFormat="1" x14ac:dyDescent="0.2">
      <c r="B205" s="21" t="s">
        <v>79</v>
      </c>
      <c r="C205" s="1" t="s">
        <v>80</v>
      </c>
      <c r="D205" s="2" t="s">
        <v>42</v>
      </c>
      <c r="E205" s="4"/>
      <c r="F205" s="2">
        <v>1</v>
      </c>
      <c r="G205" s="307">
        <v>0</v>
      </c>
      <c r="H205" s="308">
        <f t="shared" si="5"/>
        <v>0</v>
      </c>
    </row>
    <row r="206" spans="2:9" s="204" customFormat="1" x14ac:dyDescent="0.2">
      <c r="B206" s="21" t="s">
        <v>283</v>
      </c>
      <c r="C206" s="1" t="s">
        <v>284</v>
      </c>
      <c r="D206" s="4" t="s">
        <v>31</v>
      </c>
      <c r="E206" s="4"/>
      <c r="F206" s="4">
        <v>1</v>
      </c>
      <c r="G206" s="91">
        <v>300000</v>
      </c>
      <c r="H206" s="85">
        <f t="shared" si="5"/>
        <v>300000</v>
      </c>
    </row>
    <row r="207" spans="2:9" s="204" customFormat="1" x14ac:dyDescent="0.2">
      <c r="B207" s="21"/>
      <c r="C207" s="1"/>
      <c r="D207" s="4"/>
      <c r="E207" s="4"/>
      <c r="F207" s="4"/>
      <c r="G207" s="91"/>
      <c r="H207" s="85" t="str">
        <f t="shared" si="5"/>
        <v/>
      </c>
    </row>
    <row r="208" spans="2:9" s="204" customFormat="1" ht="22.8" x14ac:dyDescent="0.2">
      <c r="B208" s="21" t="s">
        <v>285</v>
      </c>
      <c r="C208" s="1" t="s">
        <v>286</v>
      </c>
      <c r="D208" s="354" t="s">
        <v>34</v>
      </c>
      <c r="E208" s="4"/>
      <c r="F208" s="299">
        <f>H206</f>
        <v>300000</v>
      </c>
      <c r="G208" s="309">
        <v>0</v>
      </c>
      <c r="H208" s="85">
        <f>IF(D208="","",F208*G208)</f>
        <v>0</v>
      </c>
    </row>
    <row r="209" spans="2:8" s="204" customFormat="1" x14ac:dyDescent="0.2">
      <c r="B209" s="21"/>
      <c r="C209" s="1"/>
      <c r="D209" s="4"/>
      <c r="E209" s="4"/>
      <c r="F209" s="4"/>
      <c r="G209" s="91"/>
      <c r="H209" s="85" t="str">
        <f>IF(D209="","",F209*G209)</f>
        <v/>
      </c>
    </row>
    <row r="210" spans="2:8" s="204" customFormat="1" x14ac:dyDescent="0.2">
      <c r="B210" s="21" t="s">
        <v>81</v>
      </c>
      <c r="C210" s="75" t="s">
        <v>82</v>
      </c>
      <c r="D210" s="4"/>
      <c r="E210" s="92"/>
      <c r="F210" s="93"/>
      <c r="G210" s="91"/>
      <c r="H210" s="85"/>
    </row>
    <row r="211" spans="2:8" s="204" customFormat="1" x14ac:dyDescent="0.2">
      <c r="B211" s="21"/>
      <c r="C211" s="1"/>
      <c r="D211" s="4"/>
      <c r="E211" s="4"/>
      <c r="F211" s="4"/>
      <c r="G211" s="91"/>
      <c r="H211" s="85" t="str">
        <f>IF(D211="","",F211*G211)</f>
        <v/>
      </c>
    </row>
    <row r="212" spans="2:8" s="204" customFormat="1" x14ac:dyDescent="0.2">
      <c r="B212" s="21" t="s">
        <v>83</v>
      </c>
      <c r="C212" s="1" t="s">
        <v>84</v>
      </c>
      <c r="D212" s="4" t="s">
        <v>42</v>
      </c>
      <c r="E212" s="4"/>
      <c r="F212" s="4">
        <v>8</v>
      </c>
      <c r="G212" s="91">
        <v>0</v>
      </c>
      <c r="H212" s="85">
        <f>IF(D212="","",F212*G212)</f>
        <v>0</v>
      </c>
    </row>
    <row r="213" spans="2:8" s="204" customFormat="1" x14ac:dyDescent="0.2">
      <c r="B213" s="21"/>
      <c r="C213" s="76"/>
      <c r="D213" s="93"/>
      <c r="E213" s="93"/>
      <c r="F213" s="93"/>
      <c r="G213" s="91"/>
      <c r="H213" s="85" t="str">
        <f>IF(D213="","",F213*G213)</f>
        <v/>
      </c>
    </row>
    <row r="214" spans="2:8" s="204" customFormat="1" ht="22.8" x14ac:dyDescent="0.25">
      <c r="B214" s="21" t="s">
        <v>86</v>
      </c>
      <c r="C214" s="76" t="s">
        <v>87</v>
      </c>
      <c r="D214" s="93" t="s">
        <v>85</v>
      </c>
      <c r="E214" s="93"/>
      <c r="F214" s="93">
        <v>150</v>
      </c>
      <c r="G214" s="91">
        <v>0</v>
      </c>
      <c r="H214" s="85">
        <f t="shared" si="5"/>
        <v>0</v>
      </c>
    </row>
    <row r="215" spans="2:8" s="204" customFormat="1" x14ac:dyDescent="0.2">
      <c r="B215" s="21"/>
      <c r="C215" s="76"/>
      <c r="D215" s="93"/>
      <c r="E215" s="93"/>
      <c r="F215" s="93"/>
      <c r="G215" s="91"/>
      <c r="H215" s="85"/>
    </row>
    <row r="216" spans="2:8" s="204" customFormat="1" x14ac:dyDescent="0.2">
      <c r="B216" s="21" t="s">
        <v>88</v>
      </c>
      <c r="C216" s="75" t="s">
        <v>89</v>
      </c>
      <c r="D216" s="92"/>
      <c r="E216" s="92"/>
      <c r="F216" s="93"/>
      <c r="G216" s="91"/>
      <c r="H216" s="85" t="str">
        <f t="shared" si="5"/>
        <v/>
      </c>
    </row>
    <row r="217" spans="2:8" s="204" customFormat="1" x14ac:dyDescent="0.2">
      <c r="B217" s="21"/>
      <c r="C217" s="1"/>
      <c r="D217" s="4"/>
      <c r="E217" s="4"/>
      <c r="F217" s="4"/>
      <c r="G217" s="91"/>
      <c r="H217" s="85" t="str">
        <f t="shared" si="5"/>
        <v/>
      </c>
    </row>
    <row r="218" spans="2:8" s="204" customFormat="1" x14ac:dyDescent="0.2">
      <c r="B218" s="21" t="s">
        <v>90</v>
      </c>
      <c r="C218" s="76" t="s">
        <v>91</v>
      </c>
      <c r="D218" s="92" t="s">
        <v>92</v>
      </c>
      <c r="E218" s="93"/>
      <c r="F218" s="93">
        <v>6</v>
      </c>
      <c r="G218" s="91">
        <v>0</v>
      </c>
      <c r="H218" s="85">
        <f t="shared" si="5"/>
        <v>0</v>
      </c>
    </row>
    <row r="219" spans="2:8" s="204" customFormat="1" x14ac:dyDescent="0.2">
      <c r="B219" s="21"/>
      <c r="C219" s="76"/>
      <c r="D219" s="4"/>
      <c r="E219" s="4"/>
      <c r="F219" s="4"/>
      <c r="G219" s="91"/>
      <c r="H219" s="5" t="str">
        <f>IF(D219="","",F219*G219)</f>
        <v/>
      </c>
    </row>
    <row r="220" spans="2:8" s="204" customFormat="1" x14ac:dyDescent="0.2">
      <c r="B220" s="21" t="s">
        <v>93</v>
      </c>
      <c r="C220" s="76" t="s">
        <v>94</v>
      </c>
      <c r="D220" s="92" t="s">
        <v>92</v>
      </c>
      <c r="E220" s="93"/>
      <c r="F220" s="93">
        <v>20</v>
      </c>
      <c r="G220" s="91">
        <v>0</v>
      </c>
      <c r="H220" s="85">
        <f t="shared" ref="H220:H242" si="6">IF(D220="","",F220*G220)</f>
        <v>0</v>
      </c>
    </row>
    <row r="221" spans="2:8" s="204" customFormat="1" x14ac:dyDescent="0.2">
      <c r="B221" s="21"/>
      <c r="C221" s="76"/>
      <c r="D221" s="4"/>
      <c r="E221" s="4"/>
      <c r="F221" s="4"/>
      <c r="G221" s="91"/>
      <c r="H221" s="85" t="str">
        <f t="shared" si="6"/>
        <v/>
      </c>
    </row>
    <row r="222" spans="2:8" s="204" customFormat="1" x14ac:dyDescent="0.2">
      <c r="B222" s="21" t="s">
        <v>95</v>
      </c>
      <c r="C222" s="76" t="s">
        <v>96</v>
      </c>
      <c r="D222" s="92" t="s">
        <v>92</v>
      </c>
      <c r="E222" s="92"/>
      <c r="F222" s="93">
        <v>6</v>
      </c>
      <c r="G222" s="91">
        <v>0</v>
      </c>
      <c r="H222" s="85">
        <f t="shared" si="6"/>
        <v>0</v>
      </c>
    </row>
    <row r="223" spans="2:8" s="204" customFormat="1" x14ac:dyDescent="0.2">
      <c r="B223" s="21"/>
      <c r="C223" s="74"/>
      <c r="D223" s="4"/>
      <c r="E223" s="4"/>
      <c r="F223" s="4"/>
      <c r="G223" s="91"/>
      <c r="H223" s="5" t="str">
        <f t="shared" si="6"/>
        <v/>
      </c>
    </row>
    <row r="224" spans="2:8" s="204" customFormat="1" x14ac:dyDescent="0.2">
      <c r="B224" s="21" t="s">
        <v>97</v>
      </c>
      <c r="C224" s="76" t="s">
        <v>98</v>
      </c>
      <c r="D224" s="93" t="s">
        <v>92</v>
      </c>
      <c r="E224" s="93"/>
      <c r="F224" s="93">
        <v>2</v>
      </c>
      <c r="G224" s="91">
        <v>0</v>
      </c>
      <c r="H224" s="85">
        <f t="shared" si="6"/>
        <v>0</v>
      </c>
    </row>
    <row r="225" spans="2:8" s="204" customFormat="1" x14ac:dyDescent="0.2">
      <c r="B225" s="21"/>
      <c r="C225" s="76"/>
      <c r="D225" s="93"/>
      <c r="E225" s="93"/>
      <c r="F225" s="93"/>
      <c r="G225" s="91"/>
      <c r="H225" s="85"/>
    </row>
    <row r="226" spans="2:8" s="204" customFormat="1" x14ac:dyDescent="0.25">
      <c r="B226" s="21" t="s">
        <v>99</v>
      </c>
      <c r="C226" s="76" t="s">
        <v>100</v>
      </c>
      <c r="D226" s="310" t="s">
        <v>92</v>
      </c>
      <c r="E226" s="310"/>
      <c r="F226" s="306">
        <v>2</v>
      </c>
      <c r="G226" s="307">
        <v>0</v>
      </c>
      <c r="H226" s="308">
        <f t="shared" si="6"/>
        <v>0</v>
      </c>
    </row>
    <row r="227" spans="2:8" s="204" customFormat="1" x14ac:dyDescent="0.2">
      <c r="B227" s="21"/>
      <c r="C227" s="76"/>
      <c r="D227" s="93"/>
      <c r="E227" s="93"/>
      <c r="F227" s="93"/>
      <c r="G227" s="91"/>
      <c r="H227" s="85" t="str">
        <f t="shared" si="6"/>
        <v/>
      </c>
    </row>
    <row r="228" spans="2:8" s="204" customFormat="1" x14ac:dyDescent="0.2">
      <c r="B228" s="21" t="s">
        <v>101</v>
      </c>
      <c r="C228" s="76" t="s">
        <v>102</v>
      </c>
      <c r="D228" s="93" t="s">
        <v>92</v>
      </c>
      <c r="E228" s="93"/>
      <c r="F228" s="93">
        <v>12</v>
      </c>
      <c r="G228" s="91">
        <v>0</v>
      </c>
      <c r="H228" s="85">
        <f t="shared" si="6"/>
        <v>0</v>
      </c>
    </row>
    <row r="229" spans="2:8" s="204" customFormat="1" x14ac:dyDescent="0.2">
      <c r="B229" s="21"/>
      <c r="C229" s="76"/>
      <c r="D229" s="4"/>
      <c r="E229" s="4"/>
      <c r="F229" s="4"/>
      <c r="G229" s="91"/>
      <c r="H229" s="5" t="str">
        <f t="shared" si="6"/>
        <v/>
      </c>
    </row>
    <row r="230" spans="2:8" s="204" customFormat="1" x14ac:dyDescent="0.2">
      <c r="B230" s="21" t="s">
        <v>103</v>
      </c>
      <c r="C230" s="76" t="s">
        <v>104</v>
      </c>
      <c r="D230" s="92" t="s">
        <v>92</v>
      </c>
      <c r="E230" s="92"/>
      <c r="F230" s="93">
        <v>10</v>
      </c>
      <c r="G230" s="91"/>
      <c r="H230" s="85">
        <f t="shared" si="6"/>
        <v>0</v>
      </c>
    </row>
    <row r="231" spans="2:8" s="204" customFormat="1" x14ac:dyDescent="0.2">
      <c r="B231" s="21"/>
      <c r="C231" s="76"/>
      <c r="D231" s="4"/>
      <c r="E231" s="4"/>
      <c r="F231" s="4"/>
      <c r="G231" s="91"/>
      <c r="H231" s="5" t="str">
        <f t="shared" si="6"/>
        <v/>
      </c>
    </row>
    <row r="232" spans="2:8" s="204" customFormat="1" x14ac:dyDescent="0.2">
      <c r="B232" s="21" t="s">
        <v>105</v>
      </c>
      <c r="C232" s="76" t="s">
        <v>106</v>
      </c>
      <c r="D232" s="92" t="s">
        <v>92</v>
      </c>
      <c r="E232" s="92"/>
      <c r="F232" s="93">
        <v>4</v>
      </c>
      <c r="G232" s="91">
        <v>0</v>
      </c>
      <c r="H232" s="85">
        <f t="shared" si="6"/>
        <v>0</v>
      </c>
    </row>
    <row r="233" spans="2:8" s="204" customFormat="1" x14ac:dyDescent="0.2">
      <c r="B233" s="21"/>
      <c r="C233" s="76"/>
      <c r="D233" s="4"/>
      <c r="E233" s="4"/>
      <c r="F233" s="4"/>
      <c r="G233" s="91"/>
      <c r="H233" s="5" t="str">
        <f t="shared" si="6"/>
        <v/>
      </c>
    </row>
    <row r="234" spans="2:8" s="204" customFormat="1" x14ac:dyDescent="0.2">
      <c r="B234" s="21" t="s">
        <v>107</v>
      </c>
      <c r="C234" s="76" t="s">
        <v>108</v>
      </c>
      <c r="D234" s="92" t="s">
        <v>92</v>
      </c>
      <c r="E234" s="92"/>
      <c r="F234" s="93">
        <v>6</v>
      </c>
      <c r="G234" s="91">
        <v>0</v>
      </c>
      <c r="H234" s="85">
        <f t="shared" si="6"/>
        <v>0</v>
      </c>
    </row>
    <row r="235" spans="2:8" s="204" customFormat="1" x14ac:dyDescent="0.2">
      <c r="B235" s="21"/>
      <c r="C235" s="76"/>
      <c r="D235" s="4"/>
      <c r="E235" s="4"/>
      <c r="F235" s="4"/>
      <c r="G235" s="91"/>
      <c r="H235" s="5" t="str">
        <f t="shared" si="6"/>
        <v/>
      </c>
    </row>
    <row r="236" spans="2:8" s="204" customFormat="1" x14ac:dyDescent="0.2">
      <c r="B236" s="21" t="s">
        <v>109</v>
      </c>
      <c r="C236" s="76" t="s">
        <v>110</v>
      </c>
      <c r="D236" s="93" t="s">
        <v>42</v>
      </c>
      <c r="E236" s="93"/>
      <c r="F236" s="93">
        <v>6</v>
      </c>
      <c r="G236" s="91">
        <v>0</v>
      </c>
      <c r="H236" s="85">
        <f t="shared" si="6"/>
        <v>0</v>
      </c>
    </row>
    <row r="237" spans="2:8" s="204" customFormat="1" x14ac:dyDescent="0.2">
      <c r="B237" s="21"/>
      <c r="C237" s="76"/>
      <c r="D237" s="4"/>
      <c r="E237" s="4"/>
      <c r="F237" s="4"/>
      <c r="G237" s="91"/>
      <c r="H237" s="5" t="str">
        <f t="shared" si="6"/>
        <v/>
      </c>
    </row>
    <row r="238" spans="2:8" s="204" customFormat="1" x14ac:dyDescent="0.2">
      <c r="B238" s="21" t="s">
        <v>111</v>
      </c>
      <c r="C238" s="76" t="s">
        <v>112</v>
      </c>
      <c r="D238" s="92" t="s">
        <v>42</v>
      </c>
      <c r="E238" s="92"/>
      <c r="F238" s="93">
        <v>2</v>
      </c>
      <c r="G238" s="91">
        <v>0</v>
      </c>
      <c r="H238" s="85">
        <f t="shared" si="6"/>
        <v>0</v>
      </c>
    </row>
    <row r="239" spans="2:8" s="204" customFormat="1" x14ac:dyDescent="0.2">
      <c r="B239" s="21"/>
      <c r="C239" s="76"/>
      <c r="D239" s="4"/>
      <c r="E239" s="4"/>
      <c r="F239" s="4"/>
      <c r="G239" s="91"/>
      <c r="H239" s="5" t="str">
        <f t="shared" si="6"/>
        <v/>
      </c>
    </row>
    <row r="240" spans="2:8" s="204" customFormat="1" x14ac:dyDescent="0.2">
      <c r="B240" s="21" t="s">
        <v>113</v>
      </c>
      <c r="C240" s="76" t="s">
        <v>114</v>
      </c>
      <c r="D240" s="93" t="s">
        <v>42</v>
      </c>
      <c r="E240" s="93"/>
      <c r="F240" s="93">
        <v>1</v>
      </c>
      <c r="G240" s="91">
        <v>0</v>
      </c>
      <c r="H240" s="85">
        <f t="shared" si="6"/>
        <v>0</v>
      </c>
    </row>
    <row r="241" spans="1:9" s="204" customFormat="1" ht="6.75" customHeight="1" x14ac:dyDescent="0.2">
      <c r="B241" s="21"/>
      <c r="C241" s="76"/>
      <c r="D241" s="4"/>
      <c r="E241" s="4"/>
      <c r="F241" s="4"/>
      <c r="G241" s="91"/>
      <c r="H241" s="5" t="str">
        <f t="shared" si="6"/>
        <v/>
      </c>
    </row>
    <row r="242" spans="1:9" s="195" customFormat="1" ht="33" customHeight="1" thickBot="1" x14ac:dyDescent="0.3">
      <c r="B242" s="33" t="s">
        <v>115</v>
      </c>
      <c r="C242" s="385" t="s">
        <v>116</v>
      </c>
      <c r="D242" s="386" t="s">
        <v>42</v>
      </c>
      <c r="E242" s="386"/>
      <c r="F242" s="387">
        <v>1</v>
      </c>
      <c r="G242" s="374">
        <v>0</v>
      </c>
      <c r="H242" s="375">
        <f t="shared" si="6"/>
        <v>0</v>
      </c>
    </row>
    <row r="243" spans="1:9" s="204" customFormat="1" ht="17.25" customHeight="1" thickBot="1" x14ac:dyDescent="0.3">
      <c r="B243" s="355"/>
      <c r="C243" s="356"/>
      <c r="D243" s="357"/>
      <c r="E243" s="357"/>
      <c r="F243" s="357"/>
      <c r="G243" s="403"/>
      <c r="H243" s="404">
        <f>SUM(H201:H242)</f>
        <v>300000</v>
      </c>
    </row>
    <row r="244" spans="1:9" s="204" customFormat="1" ht="12" customHeight="1" x14ac:dyDescent="0.25">
      <c r="B244" s="203"/>
      <c r="C244" s="203"/>
      <c r="D244" s="216"/>
      <c r="E244" s="216"/>
      <c r="F244" s="216"/>
      <c r="H244" s="217"/>
    </row>
    <row r="245" spans="1:9" s="204" customFormat="1" ht="12" customHeight="1" x14ac:dyDescent="0.25">
      <c r="A245" s="94"/>
      <c r="B245" s="224" t="str">
        <f>B$5</f>
        <v>SCHEDULE A: ROADWORKS</v>
      </c>
      <c r="C245" s="208"/>
      <c r="D245" s="209"/>
      <c r="E245" s="209"/>
      <c r="F245" s="483" t="str">
        <f>"SECTION "&amp;B251</f>
        <v>SECTION C1.4</v>
      </c>
      <c r="G245" s="483"/>
      <c r="H245" s="484"/>
      <c r="I245" s="94"/>
    </row>
    <row r="246" spans="1:9" s="204" customFormat="1" ht="12" customHeight="1" x14ac:dyDescent="0.25">
      <c r="B246" s="225"/>
      <c r="C246" s="226"/>
      <c r="D246" s="226"/>
      <c r="E246" s="226"/>
      <c r="F246" s="226"/>
      <c r="G246" s="226"/>
      <c r="H246" s="227"/>
    </row>
    <row r="247" spans="1:9" s="204" customFormat="1" ht="12" customHeight="1" x14ac:dyDescent="0.25">
      <c r="A247" s="218"/>
      <c r="B247" s="19" t="s">
        <v>8</v>
      </c>
      <c r="C247" s="18" t="s">
        <v>1</v>
      </c>
      <c r="D247" s="18" t="s">
        <v>2</v>
      </c>
      <c r="E247" s="18" t="s">
        <v>3</v>
      </c>
      <c r="F247" s="18" t="s">
        <v>4</v>
      </c>
      <c r="G247" s="18" t="s">
        <v>5</v>
      </c>
      <c r="H247" s="18" t="s">
        <v>6</v>
      </c>
    </row>
    <row r="248" spans="1:9" s="229" customFormat="1" ht="5.25" customHeight="1" x14ac:dyDescent="0.2">
      <c r="B248" s="230"/>
      <c r="C248" s="231"/>
      <c r="D248" s="232"/>
      <c r="E248" s="232"/>
      <c r="F248" s="233"/>
      <c r="G248" s="234"/>
      <c r="H248" s="235"/>
    </row>
    <row r="249" spans="1:9" s="229" customFormat="1" ht="12" customHeight="1" x14ac:dyDescent="0.25">
      <c r="B249" s="56"/>
      <c r="C249" s="408" t="s">
        <v>117</v>
      </c>
      <c r="D249" s="70"/>
      <c r="E249" s="70"/>
      <c r="F249" s="222"/>
      <c r="G249" s="236"/>
      <c r="H249" s="405">
        <f>H243</f>
        <v>300000</v>
      </c>
    </row>
    <row r="250" spans="1:9" s="229" customFormat="1" ht="6" customHeight="1" x14ac:dyDescent="0.2">
      <c r="B250" s="237"/>
      <c r="C250" s="71"/>
      <c r="D250" s="238"/>
      <c r="E250" s="238"/>
      <c r="F250" s="239"/>
      <c r="G250" s="240"/>
      <c r="H250" s="241"/>
    </row>
    <row r="251" spans="1:9" s="229" customFormat="1" ht="17.25" customHeight="1" x14ac:dyDescent="0.25">
      <c r="B251" s="400" t="s">
        <v>411</v>
      </c>
      <c r="D251" s="255"/>
      <c r="E251" s="70"/>
      <c r="F251" s="222"/>
      <c r="G251" s="406"/>
      <c r="H251" s="399"/>
    </row>
    <row r="252" spans="1:9" s="204" customFormat="1" ht="12" customHeight="1" x14ac:dyDescent="0.2">
      <c r="B252" s="21"/>
      <c r="C252" s="76"/>
      <c r="D252" s="4"/>
      <c r="E252" s="93"/>
      <c r="F252" s="93"/>
      <c r="G252" s="91"/>
      <c r="H252" s="85" t="str">
        <f t="shared" ref="H252" si="7">IF(D252="","",F252*G252)</f>
        <v/>
      </c>
    </row>
    <row r="253" spans="1:9" s="204" customFormat="1" x14ac:dyDescent="0.2">
      <c r="B253" s="21" t="s">
        <v>118</v>
      </c>
      <c r="C253" s="77" t="s">
        <v>119</v>
      </c>
      <c r="D253" s="4" t="s">
        <v>42</v>
      </c>
      <c r="E253" s="4"/>
      <c r="F253" s="4">
        <v>2</v>
      </c>
      <c r="G253" s="91">
        <v>0</v>
      </c>
      <c r="H253" s="5">
        <f>IF(D253="","",F253*G253)</f>
        <v>0</v>
      </c>
    </row>
    <row r="254" spans="1:9" s="204" customFormat="1" x14ac:dyDescent="0.2">
      <c r="B254" s="21"/>
      <c r="C254" s="76"/>
      <c r="D254" s="93"/>
      <c r="E254" s="93"/>
      <c r="F254" s="93"/>
      <c r="G254" s="91"/>
      <c r="H254" s="85" t="str">
        <f>IF(D254="","",F254*G254)</f>
        <v/>
      </c>
    </row>
    <row r="255" spans="1:9" s="204" customFormat="1" ht="22.8" x14ac:dyDescent="0.25">
      <c r="B255" s="21" t="s">
        <v>120</v>
      </c>
      <c r="C255" s="74" t="s">
        <v>121</v>
      </c>
      <c r="D255" s="2" t="s">
        <v>42</v>
      </c>
      <c r="E255" s="2"/>
      <c r="F255" s="2">
        <v>2</v>
      </c>
      <c r="G255" s="307">
        <v>0</v>
      </c>
      <c r="H255" s="6">
        <f t="shared" ref="H255:H281" si="8">IF(D255="","",F255*G255)</f>
        <v>0</v>
      </c>
    </row>
    <row r="256" spans="1:9" s="204" customFormat="1" x14ac:dyDescent="0.2">
      <c r="B256" s="21"/>
      <c r="C256" s="201"/>
      <c r="D256" s="93"/>
      <c r="E256" s="93"/>
      <c r="F256" s="93"/>
      <c r="G256" s="91"/>
      <c r="H256" s="85" t="str">
        <f t="shared" si="8"/>
        <v/>
      </c>
    </row>
    <row r="257" spans="2:9" s="204" customFormat="1" x14ac:dyDescent="0.2">
      <c r="B257" s="21"/>
      <c r="C257" s="74"/>
      <c r="D257" s="4"/>
      <c r="E257" s="4"/>
      <c r="F257" s="4"/>
      <c r="G257" s="91"/>
      <c r="H257" s="85" t="str">
        <f t="shared" si="8"/>
        <v/>
      </c>
    </row>
    <row r="258" spans="2:9" s="204" customFormat="1" x14ac:dyDescent="0.2">
      <c r="B258" s="21" t="s">
        <v>122</v>
      </c>
      <c r="C258" s="77" t="s">
        <v>123</v>
      </c>
      <c r="D258" s="92" t="s">
        <v>42</v>
      </c>
      <c r="E258" s="92"/>
      <c r="F258" s="93">
        <v>1</v>
      </c>
      <c r="G258" s="91">
        <v>0</v>
      </c>
      <c r="H258" s="85">
        <f t="shared" si="8"/>
        <v>0</v>
      </c>
    </row>
    <row r="259" spans="2:9" s="204" customFormat="1" x14ac:dyDescent="0.2">
      <c r="B259" s="21"/>
      <c r="C259" s="1"/>
      <c r="D259" s="4"/>
      <c r="E259" s="4"/>
      <c r="F259" s="4"/>
      <c r="G259" s="91"/>
      <c r="H259" s="5" t="str">
        <f t="shared" si="8"/>
        <v/>
      </c>
    </row>
    <row r="260" spans="2:9" s="204" customFormat="1" x14ac:dyDescent="0.2">
      <c r="B260" s="21" t="s">
        <v>124</v>
      </c>
      <c r="C260" s="77" t="s">
        <v>125</v>
      </c>
      <c r="D260" s="92" t="s">
        <v>42</v>
      </c>
      <c r="E260" s="92"/>
      <c r="F260" s="93">
        <v>1</v>
      </c>
      <c r="G260" s="91">
        <v>0</v>
      </c>
      <c r="H260" s="85">
        <f t="shared" si="8"/>
        <v>0</v>
      </c>
    </row>
    <row r="261" spans="2:9" s="204" customFormat="1" x14ac:dyDescent="0.2">
      <c r="B261" s="21"/>
      <c r="C261" s="1"/>
      <c r="D261" s="4"/>
      <c r="E261" s="4"/>
      <c r="F261" s="4"/>
      <c r="G261" s="91"/>
      <c r="H261" s="85" t="str">
        <f t="shared" si="8"/>
        <v/>
      </c>
    </row>
    <row r="262" spans="2:9" s="204" customFormat="1" x14ac:dyDescent="0.2">
      <c r="B262" s="21" t="s">
        <v>126</v>
      </c>
      <c r="C262" s="1" t="s">
        <v>127</v>
      </c>
      <c r="D262" s="4"/>
      <c r="E262" s="4"/>
      <c r="F262" s="4"/>
      <c r="G262" s="91"/>
      <c r="H262" s="85" t="str">
        <f t="shared" si="8"/>
        <v/>
      </c>
    </row>
    <row r="263" spans="2:9" s="204" customFormat="1" x14ac:dyDescent="0.2">
      <c r="B263" s="21"/>
      <c r="C263" s="1"/>
      <c r="D263" s="4"/>
      <c r="E263" s="4"/>
      <c r="F263" s="4"/>
      <c r="G263" s="91"/>
      <c r="H263" s="5" t="str">
        <f t="shared" si="8"/>
        <v/>
      </c>
    </row>
    <row r="264" spans="2:9" ht="22.8" x14ac:dyDescent="0.25">
      <c r="B264" s="33" t="s">
        <v>128</v>
      </c>
      <c r="C264" s="7" t="s">
        <v>129</v>
      </c>
      <c r="D264" s="8" t="s">
        <v>130</v>
      </c>
      <c r="E264" s="8"/>
      <c r="F264" s="8">
        <v>1</v>
      </c>
      <c r="G264" s="374">
        <v>2500</v>
      </c>
      <c r="H264" s="375">
        <f t="shared" si="8"/>
        <v>2500</v>
      </c>
      <c r="I264" s="94"/>
    </row>
    <row r="265" spans="2:9" s="204" customFormat="1" x14ac:dyDescent="0.2">
      <c r="B265" s="21"/>
      <c r="C265" s="1"/>
      <c r="D265" s="4"/>
      <c r="E265" s="4"/>
      <c r="F265" s="4"/>
      <c r="G265" s="91"/>
      <c r="H265" s="5" t="str">
        <f t="shared" si="8"/>
        <v/>
      </c>
    </row>
    <row r="266" spans="2:9" x14ac:dyDescent="0.25">
      <c r="B266" s="33" t="s">
        <v>131</v>
      </c>
      <c r="C266" s="7" t="s">
        <v>132</v>
      </c>
      <c r="D266" s="8" t="s">
        <v>34</v>
      </c>
      <c r="E266" s="8"/>
      <c r="F266" s="391">
        <f>H264</f>
        <v>2500</v>
      </c>
      <c r="G266" s="389">
        <v>0</v>
      </c>
      <c r="H266" s="375">
        <f t="shared" si="8"/>
        <v>0</v>
      </c>
      <c r="I266" s="94"/>
    </row>
    <row r="267" spans="2:9" s="204" customFormat="1" x14ac:dyDescent="0.2">
      <c r="B267" s="21"/>
      <c r="C267" s="1"/>
      <c r="D267" s="4"/>
      <c r="E267" s="4"/>
      <c r="F267" s="4"/>
      <c r="G267" s="91"/>
      <c r="H267" s="5" t="str">
        <f t="shared" si="8"/>
        <v/>
      </c>
    </row>
    <row r="268" spans="2:9" ht="22.8" x14ac:dyDescent="0.25">
      <c r="B268" s="33" t="s">
        <v>133</v>
      </c>
      <c r="C268" s="7" t="s">
        <v>287</v>
      </c>
      <c r="D268" s="8" t="s">
        <v>31</v>
      </c>
      <c r="E268" s="8"/>
      <c r="F268" s="8">
        <v>1</v>
      </c>
      <c r="G268" s="374">
        <v>3500</v>
      </c>
      <c r="H268" s="375">
        <f t="shared" si="8"/>
        <v>3500</v>
      </c>
      <c r="I268" s="94"/>
    </row>
    <row r="269" spans="2:9" s="204" customFormat="1" x14ac:dyDescent="0.2">
      <c r="B269" s="21"/>
      <c r="C269" s="1"/>
      <c r="D269" s="4"/>
      <c r="E269" s="4"/>
      <c r="F269" s="4"/>
      <c r="G269" s="91"/>
      <c r="H269" s="5" t="str">
        <f t="shared" si="8"/>
        <v/>
      </c>
    </row>
    <row r="270" spans="2:9" x14ac:dyDescent="0.25">
      <c r="B270" s="33" t="s">
        <v>134</v>
      </c>
      <c r="C270" s="7" t="s">
        <v>135</v>
      </c>
      <c r="D270" s="8" t="s">
        <v>34</v>
      </c>
      <c r="E270" s="8"/>
      <c r="F270" s="391">
        <f>H268</f>
        <v>3500</v>
      </c>
      <c r="G270" s="389">
        <v>0</v>
      </c>
      <c r="H270" s="375">
        <f t="shared" si="8"/>
        <v>0</v>
      </c>
      <c r="I270" s="94"/>
    </row>
    <row r="271" spans="2:9" s="204" customFormat="1" x14ac:dyDescent="0.2">
      <c r="B271" s="21"/>
      <c r="C271" s="76"/>
      <c r="D271" s="93"/>
      <c r="E271" s="93"/>
      <c r="F271" s="93"/>
      <c r="G271" s="91"/>
      <c r="H271" s="85" t="str">
        <f t="shared" si="8"/>
        <v/>
      </c>
    </row>
    <row r="272" spans="2:9" ht="34.200000000000003" x14ac:dyDescent="0.25">
      <c r="B272" s="33" t="s">
        <v>136</v>
      </c>
      <c r="C272" s="7" t="s">
        <v>137</v>
      </c>
      <c r="D272" s="8" t="s">
        <v>31</v>
      </c>
      <c r="E272" s="8"/>
      <c r="F272" s="8">
        <v>1</v>
      </c>
      <c r="G272" s="374">
        <v>500</v>
      </c>
      <c r="H272" s="390">
        <f t="shared" si="8"/>
        <v>500</v>
      </c>
      <c r="I272" s="94"/>
    </row>
    <row r="273" spans="2:9" s="204" customFormat="1" x14ac:dyDescent="0.2">
      <c r="B273" s="21"/>
      <c r="C273" s="1"/>
      <c r="D273" s="4"/>
      <c r="E273" s="4"/>
      <c r="F273" s="4"/>
      <c r="G273" s="91"/>
      <c r="H273" s="85" t="str">
        <f t="shared" si="8"/>
        <v/>
      </c>
    </row>
    <row r="274" spans="2:9" x14ac:dyDescent="0.25">
      <c r="B274" s="33" t="s">
        <v>138</v>
      </c>
      <c r="C274" s="7" t="s">
        <v>139</v>
      </c>
      <c r="D274" s="8" t="s">
        <v>34</v>
      </c>
      <c r="E274" s="8"/>
      <c r="F274" s="388">
        <f>H272</f>
        <v>500</v>
      </c>
      <c r="G274" s="389">
        <v>0</v>
      </c>
      <c r="H274" s="375">
        <f t="shared" si="8"/>
        <v>0</v>
      </c>
      <c r="I274" s="94"/>
    </row>
    <row r="275" spans="2:9" s="204" customFormat="1" x14ac:dyDescent="0.2">
      <c r="B275" s="21"/>
      <c r="C275" s="1"/>
      <c r="D275" s="4"/>
      <c r="E275" s="4"/>
      <c r="F275" s="4"/>
      <c r="G275" s="91"/>
      <c r="H275" s="5" t="str">
        <f t="shared" si="8"/>
        <v/>
      </c>
    </row>
    <row r="276" spans="2:9" s="204" customFormat="1" ht="22.8" x14ac:dyDescent="0.2">
      <c r="B276" s="21" t="s">
        <v>140</v>
      </c>
      <c r="C276" s="1" t="s">
        <v>141</v>
      </c>
      <c r="D276" s="4"/>
      <c r="E276" s="4"/>
      <c r="F276" s="4"/>
      <c r="G276" s="91"/>
      <c r="H276" s="85"/>
    </row>
    <row r="277" spans="2:9" s="204" customFormat="1" x14ac:dyDescent="0.2">
      <c r="B277" s="21"/>
      <c r="C277" s="1"/>
      <c r="D277" s="4"/>
      <c r="E277" s="4"/>
      <c r="F277" s="4"/>
      <c r="G277" s="91"/>
      <c r="H277" s="85" t="str">
        <f t="shared" si="8"/>
        <v/>
      </c>
    </row>
    <row r="278" spans="2:9" s="204" customFormat="1" x14ac:dyDescent="0.2">
      <c r="B278" s="21" t="s">
        <v>142</v>
      </c>
      <c r="C278" s="1" t="s">
        <v>143</v>
      </c>
      <c r="D278" s="4" t="s">
        <v>144</v>
      </c>
      <c r="E278" s="4"/>
      <c r="F278" s="4">
        <v>1</v>
      </c>
      <c r="G278" s="91">
        <v>0</v>
      </c>
      <c r="H278" s="85">
        <f t="shared" si="8"/>
        <v>0</v>
      </c>
    </row>
    <row r="279" spans="2:9" s="204" customFormat="1" x14ac:dyDescent="0.2">
      <c r="B279" s="21"/>
      <c r="C279" s="1"/>
      <c r="D279" s="4"/>
      <c r="E279" s="4"/>
      <c r="F279" s="4"/>
      <c r="G279" s="91"/>
      <c r="H279" s="85" t="str">
        <f t="shared" si="8"/>
        <v/>
      </c>
    </row>
    <row r="280" spans="2:9" s="204" customFormat="1" x14ac:dyDescent="0.2">
      <c r="B280" s="21" t="s">
        <v>145</v>
      </c>
      <c r="C280" s="1" t="s">
        <v>146</v>
      </c>
      <c r="D280" s="4" t="s">
        <v>20</v>
      </c>
      <c r="E280" s="4"/>
      <c r="F280" s="358">
        <v>8</v>
      </c>
      <c r="G280" s="91">
        <v>0</v>
      </c>
      <c r="H280" s="85">
        <f t="shared" si="8"/>
        <v>0</v>
      </c>
    </row>
    <row r="281" spans="2:9" s="204" customFormat="1" x14ac:dyDescent="0.2">
      <c r="B281" s="21"/>
      <c r="C281" s="1"/>
      <c r="D281" s="4"/>
      <c r="E281" s="4"/>
      <c r="F281" s="4"/>
      <c r="G281" s="91"/>
      <c r="H281" s="85" t="str">
        <f t="shared" si="8"/>
        <v/>
      </c>
    </row>
    <row r="282" spans="2:9" s="204" customFormat="1" x14ac:dyDescent="0.2">
      <c r="B282" s="21" t="s">
        <v>147</v>
      </c>
      <c r="C282" s="1" t="s">
        <v>148</v>
      </c>
      <c r="D282" s="4"/>
      <c r="E282" s="4"/>
      <c r="F282" s="4"/>
      <c r="G282" s="91"/>
      <c r="H282" s="5" t="str">
        <f>IF(D282="","",F282*G282)</f>
        <v/>
      </c>
    </row>
    <row r="283" spans="2:9" s="204" customFormat="1" x14ac:dyDescent="0.2">
      <c r="B283" s="21"/>
      <c r="C283" s="1"/>
      <c r="D283" s="4"/>
      <c r="E283" s="4"/>
      <c r="F283" s="4"/>
      <c r="G283" s="91"/>
      <c r="H283" s="5"/>
    </row>
    <row r="284" spans="2:9" s="204" customFormat="1" x14ac:dyDescent="0.2">
      <c r="B284" s="21"/>
      <c r="C284" s="77"/>
      <c r="D284" s="4"/>
      <c r="E284" s="92"/>
      <c r="F284" s="93"/>
      <c r="G284" s="91"/>
      <c r="H284" s="85" t="str">
        <f t="shared" ref="H284:H292" si="9">IF(D284="","",F284*G284)</f>
        <v/>
      </c>
    </row>
    <row r="285" spans="2:9" s="204" customFormat="1" x14ac:dyDescent="0.2">
      <c r="B285" s="21" t="s">
        <v>149</v>
      </c>
      <c r="C285" s="77" t="s">
        <v>150</v>
      </c>
      <c r="D285" s="92"/>
      <c r="E285" s="92"/>
      <c r="F285" s="93"/>
      <c r="G285" s="91"/>
      <c r="H285" s="85" t="str">
        <f t="shared" si="9"/>
        <v/>
      </c>
    </row>
    <row r="286" spans="2:9" s="204" customFormat="1" x14ac:dyDescent="0.2">
      <c r="B286" s="21"/>
      <c r="C286" s="77"/>
      <c r="D286" s="92"/>
      <c r="E286" s="92"/>
      <c r="F286" s="93"/>
      <c r="G286" s="91"/>
      <c r="H286" s="85"/>
    </row>
    <row r="287" spans="2:9" ht="34.200000000000003" x14ac:dyDescent="0.25">
      <c r="B287" s="33" t="s">
        <v>151</v>
      </c>
      <c r="C287" s="392" t="s">
        <v>152</v>
      </c>
      <c r="D287" s="386" t="s">
        <v>18</v>
      </c>
      <c r="E287" s="386"/>
      <c r="F287" s="387">
        <v>1</v>
      </c>
      <c r="G287" s="374"/>
      <c r="H287" s="375"/>
      <c r="I287" s="94"/>
    </row>
    <row r="288" spans="2:9" s="204" customFormat="1" x14ac:dyDescent="0.2">
      <c r="B288" s="21"/>
      <c r="C288" s="77"/>
      <c r="D288" s="92"/>
      <c r="E288" s="92"/>
      <c r="F288" s="93"/>
      <c r="G288" s="91"/>
      <c r="H288" s="85"/>
    </row>
    <row r="289" spans="2:9" s="204" customFormat="1" x14ac:dyDescent="0.2">
      <c r="B289" s="21"/>
      <c r="C289" s="77"/>
      <c r="D289" s="92"/>
      <c r="E289" s="92"/>
      <c r="F289" s="93"/>
      <c r="G289" s="311"/>
      <c r="H289" s="85" t="str">
        <f t="shared" si="9"/>
        <v/>
      </c>
    </row>
    <row r="290" spans="2:9" ht="34.200000000000003" x14ac:dyDescent="0.25">
      <c r="B290" s="33" t="s">
        <v>153</v>
      </c>
      <c r="C290" s="392" t="s">
        <v>288</v>
      </c>
      <c r="D290" s="386" t="s">
        <v>20</v>
      </c>
      <c r="E290" s="386"/>
      <c r="F290" s="387">
        <v>8</v>
      </c>
      <c r="G290" s="393">
        <v>0</v>
      </c>
      <c r="H290" s="375">
        <f t="shared" si="9"/>
        <v>0</v>
      </c>
      <c r="I290" s="94"/>
    </row>
    <row r="291" spans="2:9" s="204" customFormat="1" x14ac:dyDescent="0.2">
      <c r="B291" s="21"/>
      <c r="C291" s="77"/>
      <c r="D291" s="92"/>
      <c r="E291" s="92"/>
      <c r="F291" s="93"/>
      <c r="G291" s="311"/>
      <c r="H291" s="85"/>
    </row>
    <row r="292" spans="2:9" s="204" customFormat="1" x14ac:dyDescent="0.2">
      <c r="B292" s="21"/>
      <c r="C292" s="77"/>
      <c r="D292" s="92"/>
      <c r="E292" s="92"/>
      <c r="F292" s="93"/>
      <c r="G292" s="91"/>
      <c r="H292" s="85" t="str">
        <f t="shared" si="9"/>
        <v/>
      </c>
    </row>
    <row r="293" spans="2:9" s="204" customFormat="1" x14ac:dyDescent="0.2">
      <c r="B293" s="21"/>
      <c r="C293" s="77"/>
      <c r="D293" s="4"/>
      <c r="E293" s="4"/>
      <c r="F293" s="4"/>
      <c r="G293" s="359"/>
      <c r="H293" s="85"/>
    </row>
    <row r="294" spans="2:9" s="204" customFormat="1" x14ac:dyDescent="0.2">
      <c r="B294" s="21"/>
      <c r="C294" s="74"/>
      <c r="D294" s="4"/>
      <c r="E294" s="4"/>
      <c r="F294" s="4"/>
      <c r="G294" s="91"/>
      <c r="H294" s="85"/>
    </row>
    <row r="295" spans="2:9" s="204" customFormat="1" x14ac:dyDescent="0.2">
      <c r="B295" s="21"/>
      <c r="C295" s="74"/>
      <c r="D295" s="4"/>
      <c r="E295" s="4"/>
      <c r="F295" s="4"/>
      <c r="G295" s="91"/>
      <c r="H295" s="85" t="str">
        <f>IF(D295="","",F295*G295)</f>
        <v/>
      </c>
    </row>
    <row r="296" spans="2:9" s="204" customFormat="1" ht="12" x14ac:dyDescent="0.25">
      <c r="B296" s="212"/>
      <c r="C296" s="151" t="str">
        <f>"TOTAL CARRIED FORWARD"&amp;IF(H296=H$1," TO SUMMARY (Page C"&amp;Page_A&amp;")","")</f>
        <v>TOTAL CARRIED FORWARD</v>
      </c>
      <c r="D296" s="23"/>
      <c r="E296" s="23"/>
      <c r="F296" s="24"/>
      <c r="G296" s="26"/>
      <c r="H296" s="407">
        <f>SUM(H248:H295)</f>
        <v>306500</v>
      </c>
    </row>
    <row r="297" spans="2:9" s="100" customFormat="1" x14ac:dyDescent="0.2">
      <c r="B297" s="202"/>
      <c r="D297" s="101"/>
      <c r="E297" s="101"/>
      <c r="F297" s="101"/>
      <c r="G297" s="101"/>
      <c r="H297" s="101"/>
    </row>
    <row r="298" spans="2:9" s="104" customFormat="1" ht="12" x14ac:dyDescent="0.25">
      <c r="B298" s="224" t="str">
        <f ca="1">'P52-2 BoQ'!B298</f>
        <v>SCHEDULE A: ROADWORKS</v>
      </c>
      <c r="C298" s="263"/>
      <c r="D298" s="107"/>
      <c r="E298" s="107"/>
      <c r="F298" s="483" t="str">
        <f>"SECTION "&amp;B302</f>
        <v>SECTION C1.5</v>
      </c>
      <c r="G298" s="483"/>
      <c r="H298" s="484"/>
      <c r="I298" s="294"/>
    </row>
    <row r="299" spans="2:9" s="100" customFormat="1" ht="8.1" customHeight="1" x14ac:dyDescent="0.25">
      <c r="B299" s="108"/>
      <c r="C299" s="109"/>
      <c r="D299" s="109"/>
      <c r="E299" s="109"/>
      <c r="F299" s="109"/>
      <c r="G299" s="109"/>
      <c r="H299" s="110"/>
      <c r="I299" s="295"/>
    </row>
    <row r="300" spans="2:9" s="9" customFormat="1" ht="20.100000000000001" customHeight="1" x14ac:dyDescent="0.2">
      <c r="B300" s="18" t="s">
        <v>0</v>
      </c>
      <c r="C300" s="18" t="s">
        <v>1</v>
      </c>
      <c r="D300" s="18" t="s">
        <v>2</v>
      </c>
      <c r="E300" s="18" t="s">
        <v>3</v>
      </c>
      <c r="F300" s="112" t="s">
        <v>4</v>
      </c>
      <c r="G300" s="113" t="s">
        <v>5</v>
      </c>
      <c r="H300" s="114" t="s">
        <v>6</v>
      </c>
    </row>
    <row r="301" spans="2:9" s="115" customFormat="1" ht="12" customHeight="1" x14ac:dyDescent="0.2">
      <c r="B301" s="12"/>
      <c r="C301" s="4"/>
      <c r="D301" s="4"/>
      <c r="E301" s="4"/>
      <c r="F301" s="116"/>
      <c r="G301" s="51"/>
      <c r="H301" s="5" t="str">
        <f t="shared" ref="H301:H342" si="10">IF(D301="","",F301*G301)</f>
        <v/>
      </c>
    </row>
    <row r="302" spans="2:9" s="115" customFormat="1" ht="12" customHeight="1" x14ac:dyDescent="0.25">
      <c r="B302" s="117" t="s">
        <v>154</v>
      </c>
      <c r="C302" s="118" t="s">
        <v>155</v>
      </c>
      <c r="D302" s="4"/>
      <c r="E302" s="4"/>
      <c r="F302" s="62"/>
      <c r="G302" s="63"/>
      <c r="H302" s="64" t="str">
        <f t="shared" si="10"/>
        <v/>
      </c>
      <c r="I302" s="202"/>
    </row>
    <row r="303" spans="2:9" s="115" customFormat="1" ht="12" customHeight="1" x14ac:dyDescent="0.25">
      <c r="B303" s="117"/>
      <c r="C303" s="118"/>
      <c r="D303" s="4"/>
      <c r="E303" s="4"/>
      <c r="F303" s="62"/>
      <c r="G303" s="63"/>
      <c r="H303" s="64" t="str">
        <f t="shared" si="10"/>
        <v/>
      </c>
      <c r="I303" s="202"/>
    </row>
    <row r="304" spans="2:9" s="115" customFormat="1" ht="12" customHeight="1" x14ac:dyDescent="0.2">
      <c r="B304" s="60" t="s">
        <v>247</v>
      </c>
      <c r="C304" s="61" t="s">
        <v>156</v>
      </c>
      <c r="D304" s="4" t="s">
        <v>248</v>
      </c>
      <c r="E304" s="4"/>
      <c r="F304" s="62">
        <v>8</v>
      </c>
      <c r="G304" s="63">
        <v>0</v>
      </c>
      <c r="H304" s="64">
        <f t="shared" si="10"/>
        <v>0</v>
      </c>
      <c r="I304" s="202"/>
    </row>
    <row r="305" spans="2:9" s="115" customFormat="1" ht="12" customHeight="1" x14ac:dyDescent="0.2">
      <c r="B305" s="60"/>
      <c r="C305" s="61"/>
      <c r="D305" s="4"/>
      <c r="E305" s="4"/>
      <c r="F305" s="62"/>
      <c r="G305" s="63"/>
      <c r="H305" s="64" t="str">
        <f t="shared" si="10"/>
        <v/>
      </c>
      <c r="I305" s="202"/>
    </row>
    <row r="306" spans="2:9" s="115" customFormat="1" ht="12" customHeight="1" x14ac:dyDescent="0.2">
      <c r="B306" s="60" t="s">
        <v>289</v>
      </c>
      <c r="C306" s="1" t="s">
        <v>290</v>
      </c>
      <c r="D306" s="4" t="s">
        <v>20</v>
      </c>
      <c r="E306" s="4"/>
      <c r="F306" s="62">
        <v>8</v>
      </c>
      <c r="G306" s="63">
        <v>0</v>
      </c>
      <c r="H306" s="64">
        <f t="shared" si="10"/>
        <v>0</v>
      </c>
      <c r="I306" s="202"/>
    </row>
    <row r="307" spans="2:9" s="115" customFormat="1" ht="12" customHeight="1" x14ac:dyDescent="0.2">
      <c r="B307" s="60"/>
      <c r="C307" s="1"/>
      <c r="D307" s="4"/>
      <c r="E307" s="4"/>
      <c r="F307" s="62"/>
      <c r="G307" s="63"/>
      <c r="H307" s="64"/>
      <c r="I307" s="202"/>
    </row>
    <row r="308" spans="2:9" s="115" customFormat="1" ht="12" customHeight="1" x14ac:dyDescent="0.25">
      <c r="B308" s="360" t="s">
        <v>158</v>
      </c>
      <c r="C308" s="3" t="s">
        <v>159</v>
      </c>
      <c r="D308" s="4"/>
      <c r="E308" s="4"/>
      <c r="F308" s="62"/>
      <c r="G308" s="63"/>
      <c r="H308" s="64"/>
      <c r="I308" s="202"/>
    </row>
    <row r="309" spans="2:9" s="115" customFormat="1" ht="20.25" customHeight="1" x14ac:dyDescent="0.2">
      <c r="B309" s="60"/>
      <c r="C309" s="1"/>
      <c r="D309" s="4"/>
      <c r="E309" s="4"/>
      <c r="F309" s="62"/>
      <c r="G309" s="63"/>
      <c r="H309" s="64"/>
      <c r="I309" s="202"/>
    </row>
    <row r="310" spans="2:9" s="318" customFormat="1" ht="20.25" customHeight="1" x14ac:dyDescent="0.25">
      <c r="B310" s="33"/>
      <c r="C310" s="7" t="s">
        <v>160</v>
      </c>
      <c r="D310" s="8" t="s">
        <v>42</v>
      </c>
      <c r="E310" s="8" t="s">
        <v>3</v>
      </c>
      <c r="F310" s="394">
        <v>200</v>
      </c>
      <c r="G310" s="409">
        <v>0</v>
      </c>
      <c r="H310" s="396">
        <f t="shared" si="10"/>
        <v>0</v>
      </c>
      <c r="I310" s="397"/>
    </row>
    <row r="311" spans="2:9" s="115" customFormat="1" ht="20.25" customHeight="1" x14ac:dyDescent="0.2">
      <c r="B311" s="60"/>
      <c r="C311" s="1"/>
      <c r="D311" s="4"/>
      <c r="E311" s="4"/>
      <c r="F311" s="62"/>
      <c r="G311" s="63"/>
      <c r="H311" s="64"/>
      <c r="I311" s="202"/>
    </row>
    <row r="312" spans="2:9" s="318" customFormat="1" ht="20.25" customHeight="1" x14ac:dyDescent="0.25">
      <c r="B312" s="33"/>
      <c r="C312" s="7" t="s">
        <v>161</v>
      </c>
      <c r="D312" s="8" t="s">
        <v>42</v>
      </c>
      <c r="E312" s="8" t="s">
        <v>3</v>
      </c>
      <c r="F312" s="394">
        <v>1000</v>
      </c>
      <c r="G312" s="409">
        <v>0</v>
      </c>
      <c r="H312" s="396">
        <f t="shared" si="10"/>
        <v>0</v>
      </c>
      <c r="I312" s="397"/>
    </row>
    <row r="313" spans="2:9" s="115" customFormat="1" ht="10.5" customHeight="1" x14ac:dyDescent="0.2">
      <c r="B313" s="21"/>
      <c r="C313" s="1"/>
      <c r="D313" s="4"/>
      <c r="E313" s="4"/>
      <c r="F313" s="62"/>
      <c r="G313" s="63"/>
      <c r="H313" s="64" t="str">
        <f t="shared" si="10"/>
        <v/>
      </c>
      <c r="I313" s="202"/>
    </row>
    <row r="314" spans="2:9" s="318" customFormat="1" ht="18" customHeight="1" x14ac:dyDescent="0.25">
      <c r="B314" s="33" t="s">
        <v>162</v>
      </c>
      <c r="C314" s="7" t="s">
        <v>163</v>
      </c>
      <c r="D314" s="8" t="s">
        <v>164</v>
      </c>
      <c r="E314" s="8" t="s">
        <v>3</v>
      </c>
      <c r="F314" s="394">
        <v>1056</v>
      </c>
      <c r="G314" s="395">
        <v>0</v>
      </c>
      <c r="H314" s="396">
        <f t="shared" si="10"/>
        <v>0</v>
      </c>
      <c r="I314" s="397"/>
    </row>
    <row r="315" spans="2:9" s="115" customFormat="1" ht="20.25" customHeight="1" x14ac:dyDescent="0.2">
      <c r="B315" s="60"/>
      <c r="C315" s="1"/>
      <c r="D315" s="4"/>
      <c r="E315" s="4"/>
      <c r="F315" s="62"/>
      <c r="G315" s="245"/>
      <c r="H315" s="64" t="str">
        <f t="shared" si="10"/>
        <v/>
      </c>
      <c r="I315" s="202"/>
    </row>
    <row r="316" spans="2:9" s="318" customFormat="1" ht="20.25" customHeight="1" x14ac:dyDescent="0.25">
      <c r="B316" s="33" t="s">
        <v>291</v>
      </c>
      <c r="C316" s="7" t="s">
        <v>292</v>
      </c>
      <c r="D316" s="8" t="s">
        <v>293</v>
      </c>
      <c r="E316" s="8" t="s">
        <v>3</v>
      </c>
      <c r="F316" s="394">
        <v>1056</v>
      </c>
      <c r="G316" s="395">
        <v>0</v>
      </c>
      <c r="H316" s="396">
        <f t="shared" si="10"/>
        <v>0</v>
      </c>
      <c r="I316" s="397"/>
    </row>
    <row r="317" spans="2:9" s="115" customFormat="1" ht="24" customHeight="1" x14ac:dyDescent="0.2">
      <c r="B317" s="60"/>
      <c r="C317" s="1"/>
      <c r="D317" s="4"/>
      <c r="E317" s="4"/>
      <c r="F317" s="62"/>
      <c r="G317" s="245"/>
      <c r="H317" s="64" t="str">
        <f t="shared" si="10"/>
        <v/>
      </c>
      <c r="I317" s="202"/>
    </row>
    <row r="318" spans="2:9" s="115" customFormat="1" ht="12" customHeight="1" x14ac:dyDescent="0.25">
      <c r="B318" s="360" t="s">
        <v>249</v>
      </c>
      <c r="C318" s="3" t="s">
        <v>294</v>
      </c>
      <c r="D318" s="4"/>
      <c r="E318" s="4"/>
      <c r="F318" s="62"/>
      <c r="G318" s="245"/>
      <c r="H318" s="64" t="str">
        <f t="shared" si="10"/>
        <v/>
      </c>
      <c r="I318" s="202"/>
    </row>
    <row r="319" spans="2:9" s="115" customFormat="1" ht="12" customHeight="1" x14ac:dyDescent="0.2">
      <c r="B319" s="60"/>
      <c r="C319" s="1"/>
      <c r="D319" s="4"/>
      <c r="E319" s="4"/>
      <c r="F319" s="62"/>
      <c r="G319" s="245"/>
      <c r="H319" s="64" t="str">
        <f t="shared" si="10"/>
        <v/>
      </c>
      <c r="I319" s="202"/>
    </row>
    <row r="320" spans="2:9" s="318" customFormat="1" ht="27.75" customHeight="1" x14ac:dyDescent="0.25">
      <c r="B320" s="33"/>
      <c r="C320" s="7" t="s">
        <v>250</v>
      </c>
      <c r="D320" s="8" t="s">
        <v>20</v>
      </c>
      <c r="E320" s="8"/>
      <c r="F320" s="394">
        <v>8</v>
      </c>
      <c r="G320" s="395">
        <v>0</v>
      </c>
      <c r="H320" s="396">
        <f t="shared" si="10"/>
        <v>0</v>
      </c>
      <c r="I320" s="397"/>
    </row>
    <row r="321" spans="2:9" s="115" customFormat="1" ht="12" customHeight="1" x14ac:dyDescent="0.2">
      <c r="B321" s="60"/>
      <c r="C321" s="1"/>
      <c r="D321" s="4"/>
      <c r="E321" s="4"/>
      <c r="F321" s="62"/>
      <c r="G321" s="245"/>
      <c r="H321" s="64" t="str">
        <f t="shared" si="10"/>
        <v/>
      </c>
      <c r="I321" s="202"/>
    </row>
    <row r="322" spans="2:9" s="115" customFormat="1" ht="12" customHeight="1" x14ac:dyDescent="0.2">
      <c r="B322" s="60"/>
      <c r="C322" s="1" t="s">
        <v>295</v>
      </c>
      <c r="D322" s="4" t="s">
        <v>14</v>
      </c>
      <c r="E322" s="4"/>
      <c r="F322" s="62">
        <v>8</v>
      </c>
      <c r="G322" s="245">
        <v>0</v>
      </c>
      <c r="H322" s="64">
        <f t="shared" si="10"/>
        <v>0</v>
      </c>
      <c r="I322" s="202"/>
    </row>
    <row r="323" spans="2:9" s="115" customFormat="1" ht="12" customHeight="1" x14ac:dyDescent="0.2">
      <c r="B323" s="60"/>
      <c r="C323" s="1"/>
      <c r="D323" s="4"/>
      <c r="E323" s="4"/>
      <c r="F323" s="62"/>
      <c r="G323" s="245"/>
      <c r="H323" s="64" t="str">
        <f t="shared" si="10"/>
        <v/>
      </c>
      <c r="I323" s="202"/>
    </row>
    <row r="324" spans="2:9" s="115" customFormat="1" ht="12" customHeight="1" x14ac:dyDescent="0.2">
      <c r="B324" s="60" t="s">
        <v>165</v>
      </c>
      <c r="C324" s="1" t="s">
        <v>166</v>
      </c>
      <c r="D324" s="4" t="s">
        <v>20</v>
      </c>
      <c r="E324" s="4"/>
      <c r="F324" s="62">
        <v>8</v>
      </c>
      <c r="G324" s="245">
        <v>0</v>
      </c>
      <c r="H324" s="64">
        <f t="shared" si="10"/>
        <v>0</v>
      </c>
      <c r="I324" s="202"/>
    </row>
    <row r="325" spans="2:9" s="115" customFormat="1" ht="12" customHeight="1" x14ac:dyDescent="0.2">
      <c r="B325" s="60"/>
      <c r="C325" s="1"/>
      <c r="D325" s="4"/>
      <c r="E325" s="4"/>
      <c r="F325" s="62"/>
      <c r="G325" s="245"/>
      <c r="H325" s="64"/>
      <c r="I325" s="202"/>
    </row>
    <row r="326" spans="2:9" s="115" customFormat="1" ht="12" customHeight="1" x14ac:dyDescent="0.2">
      <c r="B326" s="60" t="s">
        <v>167</v>
      </c>
      <c r="C326" s="1" t="s">
        <v>168</v>
      </c>
      <c r="D326" s="4" t="s">
        <v>20</v>
      </c>
      <c r="E326" s="4"/>
      <c r="F326" s="73">
        <v>8</v>
      </c>
      <c r="G326" s="67">
        <v>0</v>
      </c>
      <c r="H326" s="64">
        <f t="shared" si="10"/>
        <v>0</v>
      </c>
      <c r="I326" s="202"/>
    </row>
    <row r="327" spans="2:9" s="115" customFormat="1" ht="12" customHeight="1" x14ac:dyDescent="0.2">
      <c r="B327" s="60"/>
      <c r="C327" s="1"/>
      <c r="D327" s="4"/>
      <c r="E327" s="4"/>
      <c r="F327" s="73"/>
      <c r="G327" s="67"/>
      <c r="H327" s="64"/>
      <c r="I327" s="202"/>
    </row>
    <row r="328" spans="2:9" s="115" customFormat="1" ht="12" customHeight="1" x14ac:dyDescent="0.2">
      <c r="B328" s="60" t="s">
        <v>169</v>
      </c>
      <c r="C328" s="1" t="s">
        <v>170</v>
      </c>
      <c r="D328" s="4" t="s">
        <v>20</v>
      </c>
      <c r="E328" s="4"/>
      <c r="F328" s="73">
        <v>8</v>
      </c>
      <c r="G328" s="67">
        <v>0</v>
      </c>
      <c r="H328" s="64">
        <f t="shared" si="10"/>
        <v>0</v>
      </c>
      <c r="I328" s="202"/>
    </row>
    <row r="329" spans="2:9" s="115" customFormat="1" ht="12" customHeight="1" x14ac:dyDescent="0.2">
      <c r="B329" s="21"/>
      <c r="C329" s="1"/>
      <c r="D329" s="4"/>
      <c r="E329" s="4"/>
      <c r="F329" s="73"/>
      <c r="G329" s="67"/>
      <c r="H329" s="64" t="str">
        <f>IF(D329="","",F329*G329)</f>
        <v/>
      </c>
      <c r="I329" s="202"/>
    </row>
    <row r="330" spans="2:9" s="410" customFormat="1" ht="12" customHeight="1" x14ac:dyDescent="0.25">
      <c r="B330" s="360" t="s">
        <v>171</v>
      </c>
      <c r="C330" s="3" t="s">
        <v>172</v>
      </c>
      <c r="D330" s="411"/>
      <c r="E330" s="411"/>
      <c r="F330" s="412"/>
      <c r="G330" s="413"/>
      <c r="H330" s="414"/>
      <c r="I330" s="415"/>
    </row>
    <row r="331" spans="2:9" s="115" customFormat="1" ht="12" customHeight="1" x14ac:dyDescent="0.2">
      <c r="B331" s="21"/>
      <c r="C331" s="1"/>
      <c r="D331" s="4"/>
      <c r="E331" s="4"/>
      <c r="F331" s="73"/>
      <c r="G331" s="67"/>
      <c r="H331" s="64" t="str">
        <f t="shared" si="10"/>
        <v/>
      </c>
      <c r="I331" s="202"/>
    </row>
    <row r="332" spans="2:9" s="115" customFormat="1" ht="12" customHeight="1" x14ac:dyDescent="0.2">
      <c r="B332" s="60" t="s">
        <v>173</v>
      </c>
      <c r="C332" s="7" t="s">
        <v>174</v>
      </c>
      <c r="D332" s="4" t="s">
        <v>42</v>
      </c>
      <c r="E332" s="4"/>
      <c r="F332" s="73">
        <v>10</v>
      </c>
      <c r="G332" s="67">
        <v>0</v>
      </c>
      <c r="H332" s="64">
        <f t="shared" si="10"/>
        <v>0</v>
      </c>
      <c r="I332" s="202"/>
    </row>
    <row r="333" spans="2:9" s="115" customFormat="1" ht="12" customHeight="1" x14ac:dyDescent="0.2">
      <c r="B333" s="21"/>
      <c r="C333" s="1"/>
      <c r="D333" s="4"/>
      <c r="E333" s="4"/>
      <c r="F333" s="73"/>
      <c r="G333" s="67"/>
      <c r="H333" s="64" t="str">
        <f t="shared" si="10"/>
        <v/>
      </c>
    </row>
    <row r="334" spans="2:9" s="410" customFormat="1" ht="12" customHeight="1" x14ac:dyDescent="0.25">
      <c r="B334" s="22" t="s">
        <v>175</v>
      </c>
      <c r="C334" s="3" t="s">
        <v>176</v>
      </c>
      <c r="D334" s="411"/>
      <c r="E334" s="411"/>
      <c r="F334" s="412"/>
      <c r="G334" s="413"/>
      <c r="H334" s="414"/>
    </row>
    <row r="335" spans="2:9" s="115" customFormat="1" ht="12" customHeight="1" x14ac:dyDescent="0.2">
      <c r="B335" s="21"/>
      <c r="C335" s="1"/>
      <c r="D335" s="4"/>
      <c r="E335" s="4"/>
      <c r="F335" s="73"/>
      <c r="G335" s="67"/>
      <c r="H335" s="64" t="str">
        <f t="shared" si="10"/>
        <v/>
      </c>
    </row>
    <row r="336" spans="2:9" s="115" customFormat="1" ht="12" customHeight="1" x14ac:dyDescent="0.2">
      <c r="B336" s="21" t="s">
        <v>177</v>
      </c>
      <c r="C336" s="1" t="s">
        <v>178</v>
      </c>
      <c r="D336" s="4" t="s">
        <v>31</v>
      </c>
      <c r="E336" s="4"/>
      <c r="F336" s="73">
        <v>1</v>
      </c>
      <c r="G336" s="67">
        <v>15000</v>
      </c>
      <c r="H336" s="64">
        <f t="shared" si="10"/>
        <v>15000</v>
      </c>
    </row>
    <row r="337" spans="2:9" s="115" customFormat="1" ht="12" customHeight="1" x14ac:dyDescent="0.2">
      <c r="B337" s="21"/>
      <c r="C337" s="1"/>
      <c r="D337" s="4"/>
      <c r="E337" s="4"/>
      <c r="F337" s="73"/>
      <c r="G337" s="67"/>
      <c r="H337" s="64" t="str">
        <f t="shared" si="10"/>
        <v/>
      </c>
    </row>
    <row r="338" spans="2:9" s="318" customFormat="1" ht="25.5" customHeight="1" x14ac:dyDescent="0.25">
      <c r="B338" s="33" t="s">
        <v>296</v>
      </c>
      <c r="C338" s="372" t="s">
        <v>297</v>
      </c>
      <c r="D338" s="8" t="s">
        <v>34</v>
      </c>
      <c r="E338" s="8"/>
      <c r="F338" s="66">
        <f>H336</f>
        <v>15000</v>
      </c>
      <c r="G338" s="398">
        <v>0</v>
      </c>
      <c r="H338" s="396">
        <f t="shared" si="10"/>
        <v>0</v>
      </c>
    </row>
    <row r="339" spans="2:9" s="115" customFormat="1" ht="12" customHeight="1" x14ac:dyDescent="0.2">
      <c r="B339" s="21"/>
      <c r="C339" s="74"/>
      <c r="D339" s="4"/>
      <c r="E339" s="4"/>
      <c r="F339" s="73"/>
      <c r="G339" s="67"/>
      <c r="H339" s="64" t="str">
        <f t="shared" si="10"/>
        <v/>
      </c>
    </row>
    <row r="340" spans="2:9" s="115" customFormat="1" ht="12" customHeight="1" x14ac:dyDescent="0.2">
      <c r="B340" s="21"/>
      <c r="C340" s="1"/>
      <c r="D340" s="4"/>
      <c r="E340" s="4"/>
      <c r="F340" s="73"/>
      <c r="G340" s="67"/>
      <c r="H340" s="64"/>
    </row>
    <row r="341" spans="2:9" s="115" customFormat="1" ht="12" customHeight="1" x14ac:dyDescent="0.2">
      <c r="B341" s="21"/>
      <c r="C341" s="74"/>
      <c r="D341" s="4"/>
      <c r="E341" s="4"/>
      <c r="F341" s="62"/>
      <c r="G341" s="10"/>
      <c r="H341" s="64"/>
    </row>
    <row r="342" spans="2:9" s="115" customFormat="1" ht="12" customHeight="1" x14ac:dyDescent="0.2">
      <c r="B342" s="120"/>
      <c r="C342" s="1"/>
      <c r="D342" s="92"/>
      <c r="E342" s="92"/>
      <c r="F342" s="121"/>
      <c r="G342" s="91"/>
      <c r="H342" s="64" t="str">
        <f t="shared" si="10"/>
        <v/>
      </c>
    </row>
    <row r="343" spans="2:9" s="43" customFormat="1" ht="24.75" customHeight="1" x14ac:dyDescent="0.25">
      <c r="B343" s="152" t="str">
        <f>B302</f>
        <v>C1.5</v>
      </c>
      <c r="C343" s="151" t="str">
        <f>C302</f>
        <v>ACCOMMODATION OF TRAFFIC</v>
      </c>
      <c r="D343" s="122"/>
      <c r="E343" s="122"/>
      <c r="F343" s="123"/>
      <c r="G343" s="124"/>
      <c r="H343" s="125">
        <f>SUM(H301:H342)</f>
        <v>15000</v>
      </c>
    </row>
    <row r="344" spans="2:9" s="119" customFormat="1" ht="6" customHeight="1" x14ac:dyDescent="0.25">
      <c r="B344" s="126"/>
      <c r="C344" s="127"/>
      <c r="D344" s="128"/>
      <c r="E344" s="128"/>
      <c r="F344" s="129"/>
      <c r="G344" s="130"/>
      <c r="H344" s="131"/>
    </row>
    <row r="345" spans="2:9" s="100" customFormat="1" x14ac:dyDescent="0.2">
      <c r="B345" s="202"/>
      <c r="D345" s="101"/>
      <c r="E345" s="101"/>
      <c r="F345" s="101"/>
      <c r="G345" s="101"/>
      <c r="H345" s="101"/>
    </row>
    <row r="346" spans="2:9" s="104" customFormat="1" ht="12" x14ac:dyDescent="0.25">
      <c r="B346" s="224" t="str">
        <f ca="1">'P52-2 BoQ'!B346</f>
        <v>SCHEDULE A: ROADWORKS</v>
      </c>
      <c r="C346" s="263"/>
      <c r="D346" s="107"/>
      <c r="E346" s="107"/>
      <c r="F346" s="483" t="str">
        <f>"SECTION "&amp;B351</f>
        <v>SECTION C1,7</v>
      </c>
      <c r="G346" s="483"/>
      <c r="H346" s="484"/>
      <c r="I346" s="294"/>
    </row>
    <row r="347" spans="2:9" s="104" customFormat="1" ht="20.100000000000001" customHeight="1" x14ac:dyDescent="0.25">
      <c r="B347" s="155" t="s">
        <v>415</v>
      </c>
      <c r="C347" s="264"/>
      <c r="D347" s="43"/>
      <c r="E347" s="43"/>
      <c r="F347" s="43"/>
      <c r="G347" s="43"/>
      <c r="H347" s="157"/>
      <c r="I347" s="294"/>
    </row>
    <row r="348" spans="2:9" s="100" customFormat="1" ht="8.1" customHeight="1" x14ac:dyDescent="0.25">
      <c r="B348" s="108"/>
      <c r="C348" s="109"/>
      <c r="D348" s="109"/>
      <c r="E348" s="109"/>
      <c r="F348" s="109"/>
      <c r="G348" s="109"/>
      <c r="H348" s="110"/>
      <c r="I348" s="295"/>
    </row>
    <row r="349" spans="2:9" s="9" customFormat="1" ht="20.100000000000001" customHeight="1" x14ac:dyDescent="0.2">
      <c r="B349" s="18" t="s">
        <v>0</v>
      </c>
      <c r="C349" s="18" t="s">
        <v>1</v>
      </c>
      <c r="D349" s="18" t="s">
        <v>2</v>
      </c>
      <c r="E349" s="18" t="s">
        <v>3</v>
      </c>
      <c r="F349" s="112" t="s">
        <v>4</v>
      </c>
      <c r="G349" s="113" t="s">
        <v>5</v>
      </c>
      <c r="H349" s="114" t="s">
        <v>6</v>
      </c>
    </row>
    <row r="350" spans="2:9" s="115" customFormat="1" ht="12" customHeight="1" x14ac:dyDescent="0.2">
      <c r="B350" s="12"/>
      <c r="C350" s="4"/>
      <c r="D350" s="4"/>
      <c r="E350" s="4"/>
      <c r="F350" s="116"/>
      <c r="G350" s="51"/>
      <c r="H350" s="5" t="str">
        <f t="shared" ref="H350" si="11">IF(D350="","",F350*G350)</f>
        <v/>
      </c>
    </row>
    <row r="351" spans="2:9" s="115" customFormat="1" ht="12" customHeight="1" x14ac:dyDescent="0.25">
      <c r="B351" s="312" t="s">
        <v>414</v>
      </c>
      <c r="C351" s="118" t="s">
        <v>298</v>
      </c>
      <c r="D351" s="4"/>
      <c r="E351" s="4"/>
      <c r="F351" s="62"/>
      <c r="G351" s="63"/>
      <c r="H351" s="64" t="str">
        <f>IF(D351="","",F351*G351)</f>
        <v/>
      </c>
      <c r="I351" s="202"/>
    </row>
    <row r="352" spans="2:9" s="115" customFormat="1" ht="12" customHeight="1" x14ac:dyDescent="0.25">
      <c r="B352" s="117"/>
      <c r="C352" s="118"/>
      <c r="D352" s="4"/>
      <c r="E352" s="4"/>
      <c r="F352" s="62"/>
      <c r="G352" s="63"/>
      <c r="H352" s="64" t="str">
        <f>IF(D352="","",F352*G352)</f>
        <v/>
      </c>
      <c r="I352" s="202"/>
    </row>
    <row r="353" spans="2:9" s="115" customFormat="1" ht="12" customHeight="1" x14ac:dyDescent="0.25">
      <c r="B353" s="360" t="s">
        <v>179</v>
      </c>
      <c r="C353" s="118" t="s">
        <v>180</v>
      </c>
      <c r="D353" s="4"/>
      <c r="E353" s="4"/>
      <c r="F353" s="62"/>
      <c r="G353" s="63"/>
      <c r="H353" s="64"/>
      <c r="I353" s="202"/>
    </row>
    <row r="354" spans="2:9" s="115" customFormat="1" ht="12" customHeight="1" x14ac:dyDescent="0.2">
      <c r="B354" s="60"/>
      <c r="C354" s="61"/>
      <c r="D354" s="4"/>
      <c r="E354" s="4"/>
      <c r="F354" s="62"/>
      <c r="G354" s="63"/>
      <c r="H354" s="64" t="str">
        <f>IF(D354="","",F354*G354)</f>
        <v/>
      </c>
      <c r="I354" s="202"/>
    </row>
    <row r="355" spans="2:9" s="410" customFormat="1" ht="12" customHeight="1" x14ac:dyDescent="0.25">
      <c r="B355" s="360" t="s">
        <v>181</v>
      </c>
      <c r="C355" s="3" t="s">
        <v>299</v>
      </c>
      <c r="D355" s="411"/>
      <c r="E355" s="411"/>
      <c r="F355" s="416"/>
      <c r="G355" s="417"/>
      <c r="H355" s="414"/>
      <c r="I355" s="415"/>
    </row>
    <row r="356" spans="2:9" s="115" customFormat="1" ht="12" customHeight="1" x14ac:dyDescent="0.2">
      <c r="B356" s="21"/>
      <c r="C356" s="1"/>
      <c r="D356" s="4"/>
      <c r="E356" s="4"/>
      <c r="F356" s="62"/>
      <c r="G356" s="63"/>
      <c r="H356" s="64" t="str">
        <f>IF(D356="","",F356*G356)</f>
        <v/>
      </c>
      <c r="I356" s="202"/>
    </row>
    <row r="357" spans="2:9" s="115" customFormat="1" ht="12" customHeight="1" x14ac:dyDescent="0.25">
      <c r="B357" s="60"/>
      <c r="C357" s="1" t="s">
        <v>300</v>
      </c>
      <c r="D357" s="4" t="s">
        <v>182</v>
      </c>
      <c r="E357" s="4"/>
      <c r="F357" s="62">
        <f>(7655+5370+20+232)*3.85</f>
        <v>51116.450000000004</v>
      </c>
      <c r="G357" s="245">
        <v>0</v>
      </c>
      <c r="H357" s="64">
        <f>IF(D357="","",F357*G357)</f>
        <v>0</v>
      </c>
      <c r="I357" s="202"/>
    </row>
    <row r="358" spans="2:9" s="115" customFormat="1" ht="12" customHeight="1" x14ac:dyDescent="0.2">
      <c r="B358" s="21"/>
      <c r="C358" s="1"/>
      <c r="D358" s="4"/>
      <c r="E358" s="4"/>
      <c r="F358" s="73"/>
      <c r="G358" s="67"/>
      <c r="H358" s="64" t="str">
        <f>IF(D358="","",F358*G358)</f>
        <v/>
      </c>
      <c r="I358" s="202"/>
    </row>
    <row r="359" spans="2:9" s="115" customFormat="1" ht="12" customHeight="1" x14ac:dyDescent="0.2">
      <c r="B359" s="21"/>
      <c r="C359" s="74"/>
      <c r="D359" s="4"/>
      <c r="E359" s="4"/>
      <c r="F359" s="73"/>
      <c r="G359" s="67"/>
      <c r="H359" s="64"/>
    </row>
    <row r="360" spans="2:9" s="115" customFormat="1" ht="12" customHeight="1" x14ac:dyDescent="0.2">
      <c r="B360" s="21"/>
      <c r="C360" s="1"/>
      <c r="D360" s="4"/>
      <c r="E360" s="4"/>
      <c r="F360" s="73"/>
      <c r="G360" s="67"/>
      <c r="H360" s="64"/>
    </row>
    <row r="361" spans="2:9" s="115" customFormat="1" x14ac:dyDescent="0.2">
      <c r="B361" s="21"/>
      <c r="C361" s="74"/>
      <c r="D361" s="4"/>
      <c r="E361" s="4"/>
      <c r="F361" s="62"/>
      <c r="G361" s="10"/>
      <c r="H361" s="64"/>
    </row>
    <row r="362" spans="2:9" s="119" customFormat="1" x14ac:dyDescent="0.2">
      <c r="B362" s="120"/>
      <c r="C362" s="1"/>
      <c r="D362" s="92"/>
      <c r="E362" s="92"/>
      <c r="F362" s="121"/>
      <c r="G362" s="91"/>
      <c r="H362" s="64" t="str">
        <f t="shared" ref="H362" si="12">IF(D362="","",F362*G362)</f>
        <v/>
      </c>
    </row>
    <row r="363" spans="2:9" s="43" customFormat="1" ht="24.75" customHeight="1" x14ac:dyDescent="0.25">
      <c r="B363" s="325" t="s">
        <v>301</v>
      </c>
      <c r="C363" s="151" t="str">
        <f>C351</f>
        <v>LOADING AND HAULING</v>
      </c>
      <c r="D363" s="122"/>
      <c r="E363" s="122"/>
      <c r="F363" s="123"/>
      <c r="G363" s="124"/>
      <c r="H363" s="125">
        <f>SUM(H350:H362)</f>
        <v>0</v>
      </c>
    </row>
    <row r="364" spans="2:9" s="100" customFormat="1" x14ac:dyDescent="0.2">
      <c r="B364" s="202"/>
      <c r="D364" s="101"/>
      <c r="E364" s="101"/>
      <c r="F364" s="101"/>
      <c r="G364" s="101"/>
      <c r="H364" s="101"/>
    </row>
    <row r="365" spans="2:9" s="100" customFormat="1" x14ac:dyDescent="0.2">
      <c r="B365" s="202"/>
      <c r="D365" s="101"/>
      <c r="E365" s="101"/>
      <c r="F365" s="101"/>
      <c r="G365" s="101"/>
      <c r="H365" s="101"/>
    </row>
    <row r="366" spans="2:9" s="104" customFormat="1" ht="12" x14ac:dyDescent="0.25">
      <c r="B366" s="224" t="str">
        <f ca="1">'P52-2 BoQ'!B366</f>
        <v>SCHEDULE A: ROADWORKS</v>
      </c>
      <c r="C366" s="263"/>
      <c r="D366" s="107"/>
      <c r="E366" s="107"/>
      <c r="F366" s="483" t="str">
        <f>"SECTION "&amp;B369</f>
        <v>SECTION C2.1</v>
      </c>
      <c r="G366" s="483"/>
      <c r="H366" s="484"/>
      <c r="I366" s="294"/>
    </row>
    <row r="367" spans="2:9" s="100" customFormat="1" ht="8.1" customHeight="1" x14ac:dyDescent="0.25">
      <c r="B367" s="108"/>
      <c r="C367" s="109"/>
      <c r="D367" s="109"/>
      <c r="E367" s="109"/>
      <c r="F367" s="109"/>
      <c r="G367" s="109"/>
      <c r="H367" s="110"/>
      <c r="I367" s="295"/>
    </row>
    <row r="368" spans="2:9" s="9" customFormat="1" ht="20.100000000000001" customHeight="1" x14ac:dyDescent="0.2">
      <c r="B368" s="18" t="s">
        <v>0</v>
      </c>
      <c r="C368" s="18" t="s">
        <v>1</v>
      </c>
      <c r="D368" s="18" t="s">
        <v>2</v>
      </c>
      <c r="E368" s="18" t="s">
        <v>3</v>
      </c>
      <c r="F368" s="112" t="s">
        <v>4</v>
      </c>
      <c r="G368" s="113" t="s">
        <v>5</v>
      </c>
      <c r="H368" s="114" t="s">
        <v>6</v>
      </c>
    </row>
    <row r="369" spans="2:9" s="115" customFormat="1" ht="25.5" customHeight="1" x14ac:dyDescent="0.25">
      <c r="B369" s="312" t="s">
        <v>302</v>
      </c>
      <c r="C369" s="485" t="s">
        <v>183</v>
      </c>
      <c r="D369" s="4"/>
      <c r="E369" s="4"/>
      <c r="F369" s="62"/>
      <c r="G369" s="63"/>
      <c r="H369" s="64" t="str">
        <f>IF(D369="","",F369*G369)</f>
        <v/>
      </c>
      <c r="I369" s="202"/>
    </row>
    <row r="370" spans="2:9" s="115" customFormat="1" ht="12" customHeight="1" x14ac:dyDescent="0.25">
      <c r="B370" s="312"/>
      <c r="C370" s="485"/>
      <c r="D370" s="4"/>
      <c r="E370" s="4"/>
      <c r="F370" s="62"/>
      <c r="G370" s="63"/>
      <c r="H370" s="64"/>
      <c r="I370" s="202"/>
    </row>
    <row r="371" spans="2:9" s="115" customFormat="1" ht="12" customHeight="1" x14ac:dyDescent="0.25">
      <c r="B371" s="360"/>
      <c r="C371" s="485" t="s">
        <v>303</v>
      </c>
      <c r="D371" s="4"/>
      <c r="E371" s="4"/>
      <c r="F371" s="62"/>
      <c r="G371" s="63"/>
      <c r="H371" s="64"/>
      <c r="I371" s="202"/>
    </row>
    <row r="372" spans="2:9" s="115" customFormat="1" ht="29.25" customHeight="1" x14ac:dyDescent="0.2">
      <c r="B372" s="34" t="s">
        <v>184</v>
      </c>
      <c r="C372" s="485"/>
      <c r="D372" s="4"/>
      <c r="E372" s="4"/>
      <c r="F372" s="62"/>
      <c r="G372" s="63"/>
      <c r="H372" s="64"/>
      <c r="I372" s="202"/>
    </row>
    <row r="373" spans="2:9" s="115" customFormat="1" ht="12" customHeight="1" x14ac:dyDescent="0.2">
      <c r="B373" s="60"/>
      <c r="C373" s="61"/>
      <c r="D373" s="4"/>
      <c r="E373" s="4"/>
      <c r="F373" s="62"/>
      <c r="G373" s="63"/>
      <c r="H373" s="64"/>
    </row>
    <row r="374" spans="2:9" s="115" customFormat="1" ht="12" customHeight="1" x14ac:dyDescent="0.2">
      <c r="B374" s="60"/>
      <c r="C374" s="61"/>
      <c r="D374" s="4"/>
      <c r="E374" s="4"/>
      <c r="F374" s="62"/>
      <c r="G374" s="63"/>
      <c r="H374" s="64" t="str">
        <f>IF(D374="","",F374*G374)</f>
        <v/>
      </c>
    </row>
    <row r="375" spans="2:9" s="115" customFormat="1" ht="23.25" customHeight="1" x14ac:dyDescent="0.2">
      <c r="B375" s="33" t="s">
        <v>185</v>
      </c>
      <c r="C375" s="1" t="s">
        <v>413</v>
      </c>
      <c r="D375" s="4" t="s">
        <v>195</v>
      </c>
      <c r="E375" s="4"/>
      <c r="F375" s="13">
        <v>1</v>
      </c>
      <c r="G375" s="51">
        <v>50000</v>
      </c>
      <c r="H375" s="52">
        <f t="shared" ref="H375" si="13">IF(D375="","",F375*G375)</f>
        <v>50000</v>
      </c>
    </row>
    <row r="376" spans="2:9" s="115" customFormat="1" ht="12" customHeight="1" x14ac:dyDescent="0.2">
      <c r="B376" s="21"/>
      <c r="C376" s="1"/>
      <c r="D376" s="4"/>
      <c r="E376" s="4"/>
      <c r="F376" s="62"/>
      <c r="G376" s="63"/>
      <c r="H376" s="64" t="str">
        <f>IF(D376="","",F376*G376)</f>
        <v/>
      </c>
    </row>
    <row r="377" spans="2:9" s="115" customFormat="1" ht="12" customHeight="1" x14ac:dyDescent="0.2">
      <c r="B377" s="60" t="s">
        <v>186</v>
      </c>
      <c r="C377" s="487" t="s">
        <v>304</v>
      </c>
      <c r="D377" s="4" t="s">
        <v>34</v>
      </c>
      <c r="E377" s="4"/>
      <c r="F377" s="13">
        <f>H375</f>
        <v>50000</v>
      </c>
      <c r="G377" s="302">
        <v>0</v>
      </c>
      <c r="H377" s="37">
        <f t="shared" ref="H377" si="14">IF(D377="","",F377*G377)</f>
        <v>0</v>
      </c>
    </row>
    <row r="378" spans="2:9" s="115" customFormat="1" x14ac:dyDescent="0.2">
      <c r="B378" s="21"/>
      <c r="C378" s="487"/>
      <c r="D378" s="4"/>
      <c r="E378" s="4"/>
      <c r="F378" s="73"/>
      <c r="G378" s="67"/>
      <c r="H378" s="64" t="str">
        <f>IF(D378="","",F378*G378)</f>
        <v/>
      </c>
    </row>
    <row r="379" spans="2:9" s="115" customFormat="1" ht="12" customHeight="1" x14ac:dyDescent="0.2">
      <c r="B379" s="21"/>
      <c r="C379" s="1"/>
      <c r="D379" s="4"/>
      <c r="E379" s="4"/>
      <c r="F379" s="73"/>
      <c r="G379" s="67"/>
      <c r="H379" s="64"/>
    </row>
    <row r="380" spans="2:9" s="119" customFormat="1" x14ac:dyDescent="0.2">
      <c r="B380" s="120"/>
      <c r="C380" s="1"/>
      <c r="D380" s="92"/>
      <c r="E380" s="92"/>
      <c r="F380" s="121"/>
      <c r="G380" s="91"/>
      <c r="H380" s="64" t="str">
        <f t="shared" ref="H380" si="15">IF(D380="","",F380*G380)</f>
        <v/>
      </c>
    </row>
    <row r="381" spans="2:9" s="43" customFormat="1" ht="24.75" customHeight="1" x14ac:dyDescent="0.25">
      <c r="B381" s="325" t="str">
        <f>B369</f>
        <v>C2.1</v>
      </c>
      <c r="C381" s="151" t="str">
        <f>C369</f>
        <v>GENERAL REQUIREMENTS AND TRENCHING FOR SERVICES</v>
      </c>
      <c r="D381" s="122"/>
      <c r="E381" s="122"/>
      <c r="F381" s="123"/>
      <c r="G381" s="124"/>
      <c r="H381" s="125">
        <f>SUM(H369:H380)</f>
        <v>50000</v>
      </c>
    </row>
    <row r="383" spans="2:9" x14ac:dyDescent="0.25">
      <c r="B383" s="265"/>
      <c r="C383" s="94"/>
      <c r="G383" s="248"/>
      <c r="H383" s="94"/>
      <c r="I383" s="94"/>
    </row>
    <row r="384" spans="2:9" ht="12" x14ac:dyDescent="0.25">
      <c r="B384" s="224" t="str">
        <f ca="1">'P52-2 BoQ'!B384</f>
        <v>SCHEDULE A: ROADWORKS</v>
      </c>
      <c r="C384" s="127"/>
      <c r="D384" s="266"/>
      <c r="E384" s="266"/>
      <c r="F384" s="483" t="str">
        <f>"SECTION "&amp;B388</f>
        <v>SECTION C3.2</v>
      </c>
      <c r="G384" s="483"/>
      <c r="H384" s="484"/>
      <c r="I384" s="289"/>
    </row>
    <row r="385" spans="2:9" s="229" customFormat="1" ht="8.1" customHeight="1" x14ac:dyDescent="0.25">
      <c r="B385" s="267"/>
      <c r="C385" s="71"/>
      <c r="D385" s="238"/>
      <c r="E385" s="238"/>
      <c r="F385" s="238"/>
      <c r="G385" s="268"/>
      <c r="H385" s="269"/>
      <c r="I385" s="290"/>
    </row>
    <row r="386" spans="2:9" s="97" customFormat="1" ht="20.100000000000001" customHeight="1" x14ac:dyDescent="0.25">
      <c r="B386" s="159" t="s">
        <v>8</v>
      </c>
      <c r="C386" s="197" t="s">
        <v>1</v>
      </c>
      <c r="D386" s="159" t="s">
        <v>2</v>
      </c>
      <c r="E386" s="159" t="s">
        <v>3</v>
      </c>
      <c r="F386" s="160" t="s">
        <v>4</v>
      </c>
      <c r="G386" s="200" t="s">
        <v>5</v>
      </c>
      <c r="H386" s="161" t="s">
        <v>6</v>
      </c>
    </row>
    <row r="387" spans="2:9" s="229" customFormat="1" ht="18.75" customHeight="1" x14ac:dyDescent="0.2">
      <c r="B387" s="253"/>
      <c r="C387" s="254"/>
      <c r="D387" s="255"/>
      <c r="E387" s="255"/>
      <c r="F387" s="256"/>
      <c r="G387" s="91"/>
      <c r="H387" s="85" t="str">
        <f t="shared" ref="H387:H422" si="16">IF(D387="","",F387*G387)</f>
        <v/>
      </c>
    </row>
    <row r="388" spans="2:9" s="229" customFormat="1" ht="26.25" customHeight="1" x14ac:dyDescent="0.2">
      <c r="B388" s="249" t="s">
        <v>305</v>
      </c>
      <c r="C388" s="257" t="s">
        <v>306</v>
      </c>
      <c r="D388" s="55"/>
      <c r="E388" s="55"/>
      <c r="F388" s="250"/>
      <c r="G388" s="91"/>
      <c r="H388" s="85" t="str">
        <f t="shared" si="16"/>
        <v/>
      </c>
    </row>
    <row r="389" spans="2:9" s="229" customFormat="1" ht="18.75" customHeight="1" x14ac:dyDescent="0.2">
      <c r="B389" s="223"/>
      <c r="C389" s="361"/>
      <c r="D389" s="55"/>
      <c r="E389" s="55"/>
      <c r="F389" s="250"/>
      <c r="G389" s="91"/>
      <c r="H389" s="85" t="str">
        <f t="shared" si="16"/>
        <v/>
      </c>
    </row>
    <row r="390" spans="2:9" s="408" customFormat="1" ht="18.75" customHeight="1" x14ac:dyDescent="0.25">
      <c r="B390" s="249" t="s">
        <v>307</v>
      </c>
      <c r="C390" s="418" t="s">
        <v>308</v>
      </c>
      <c r="D390" s="419"/>
      <c r="E390" s="419"/>
      <c r="F390" s="420"/>
      <c r="G390" s="421"/>
      <c r="H390" s="422"/>
    </row>
    <row r="391" spans="2:9" s="229" customFormat="1" ht="18.75" customHeight="1" x14ac:dyDescent="0.2">
      <c r="B391" s="223"/>
      <c r="C391" s="258"/>
      <c r="D391" s="55"/>
      <c r="E391" s="55"/>
      <c r="F391" s="259"/>
      <c r="G391" s="91"/>
      <c r="H391" s="85" t="str">
        <f t="shared" si="16"/>
        <v/>
      </c>
    </row>
    <row r="392" spans="2:9" s="229" customFormat="1" ht="24.75" customHeight="1" x14ac:dyDescent="0.2">
      <c r="B392" s="223" t="s">
        <v>309</v>
      </c>
      <c r="C392" s="258" t="s">
        <v>310</v>
      </c>
      <c r="D392" s="55"/>
      <c r="E392" s="55"/>
      <c r="F392" s="259"/>
      <c r="G392" s="91"/>
      <c r="H392" s="85" t="str">
        <f t="shared" si="16"/>
        <v/>
      </c>
    </row>
    <row r="393" spans="2:9" s="229" customFormat="1" x14ac:dyDescent="0.2">
      <c r="B393" s="223"/>
      <c r="C393" s="258"/>
      <c r="D393" s="55"/>
      <c r="E393" s="55"/>
      <c r="F393" s="259"/>
      <c r="G393" s="91"/>
      <c r="H393" s="85" t="str">
        <f t="shared" si="16"/>
        <v/>
      </c>
    </row>
    <row r="394" spans="2:9" s="229" customFormat="1" x14ac:dyDescent="0.2">
      <c r="B394" s="223"/>
      <c r="C394" s="270" t="s">
        <v>187</v>
      </c>
      <c r="D394" s="55" t="s">
        <v>28</v>
      </c>
      <c r="E394" s="55"/>
      <c r="F394" s="259">
        <v>12.6</v>
      </c>
      <c r="G394" s="91">
        <v>0</v>
      </c>
      <c r="H394" s="85">
        <f t="shared" si="16"/>
        <v>0</v>
      </c>
    </row>
    <row r="395" spans="2:9" s="229" customFormat="1" x14ac:dyDescent="0.2">
      <c r="B395" s="223"/>
      <c r="C395" s="258"/>
      <c r="D395" s="55"/>
      <c r="E395" s="55"/>
      <c r="F395" s="259"/>
      <c r="G395" s="91"/>
      <c r="H395" s="85" t="str">
        <f t="shared" si="16"/>
        <v/>
      </c>
    </row>
    <row r="396" spans="2:9" s="408" customFormat="1" ht="12" x14ac:dyDescent="0.25">
      <c r="B396" s="249" t="s">
        <v>311</v>
      </c>
      <c r="C396" s="418" t="s">
        <v>312</v>
      </c>
      <c r="D396" s="419"/>
      <c r="E396" s="419"/>
      <c r="F396" s="420"/>
      <c r="G396" s="421"/>
      <c r="H396" s="422" t="str">
        <f t="shared" si="16"/>
        <v/>
      </c>
    </row>
    <row r="397" spans="2:9" s="229" customFormat="1" x14ac:dyDescent="0.2">
      <c r="B397" s="223"/>
      <c r="C397" s="258"/>
      <c r="D397" s="55"/>
      <c r="E397" s="55"/>
      <c r="F397" s="259"/>
      <c r="G397" s="91"/>
      <c r="H397" s="85" t="str">
        <f t="shared" si="16"/>
        <v/>
      </c>
    </row>
    <row r="398" spans="2:9" s="229" customFormat="1" x14ac:dyDescent="0.2">
      <c r="B398" s="223" t="s">
        <v>313</v>
      </c>
      <c r="C398" s="258" t="s">
        <v>314</v>
      </c>
      <c r="D398" s="55" t="s">
        <v>28</v>
      </c>
      <c r="E398" s="55" t="s">
        <v>3</v>
      </c>
      <c r="F398" s="362">
        <v>3.78</v>
      </c>
      <c r="G398" s="91">
        <v>0</v>
      </c>
      <c r="H398" s="85">
        <f t="shared" si="16"/>
        <v>0</v>
      </c>
    </row>
    <row r="399" spans="2:9" s="229" customFormat="1" x14ac:dyDescent="0.2">
      <c r="B399" s="223"/>
      <c r="C399" s="258"/>
      <c r="D399" s="55"/>
      <c r="E399" s="55"/>
      <c r="F399" s="259"/>
      <c r="G399" s="91"/>
      <c r="H399" s="85" t="str">
        <f t="shared" si="16"/>
        <v/>
      </c>
    </row>
    <row r="400" spans="2:9" s="229" customFormat="1" x14ac:dyDescent="0.2">
      <c r="B400" s="223" t="s">
        <v>315</v>
      </c>
      <c r="C400" s="258" t="s">
        <v>316</v>
      </c>
      <c r="D400" s="55" t="s">
        <v>28</v>
      </c>
      <c r="E400" s="55" t="s">
        <v>3</v>
      </c>
      <c r="F400" s="259">
        <f>F394*0.2</f>
        <v>2.52</v>
      </c>
      <c r="G400" s="91">
        <v>0</v>
      </c>
      <c r="H400" s="85">
        <f t="shared" si="16"/>
        <v>0</v>
      </c>
    </row>
    <row r="401" spans="2:9" s="229" customFormat="1" x14ac:dyDescent="0.2">
      <c r="B401" s="223"/>
      <c r="C401" s="258"/>
      <c r="D401" s="55"/>
      <c r="E401" s="55"/>
      <c r="F401" s="259"/>
      <c r="G401" s="91"/>
      <c r="H401" s="85" t="str">
        <f t="shared" si="16"/>
        <v/>
      </c>
    </row>
    <row r="402" spans="2:9" s="229" customFormat="1" x14ac:dyDescent="0.2">
      <c r="B402" s="223"/>
      <c r="C402" s="258"/>
      <c r="D402" s="55"/>
      <c r="E402" s="55"/>
      <c r="F402" s="259"/>
      <c r="G402" s="91"/>
      <c r="H402" s="85" t="str">
        <f t="shared" si="16"/>
        <v/>
      </c>
    </row>
    <row r="403" spans="2:9" s="408" customFormat="1" ht="12" x14ac:dyDescent="0.25">
      <c r="B403" s="249" t="s">
        <v>317</v>
      </c>
      <c r="C403" s="423" t="s">
        <v>318</v>
      </c>
      <c r="D403" s="419"/>
      <c r="E403" s="419"/>
      <c r="F403" s="420"/>
      <c r="G403" s="421"/>
      <c r="H403" s="422" t="str">
        <f t="shared" si="16"/>
        <v/>
      </c>
    </row>
    <row r="404" spans="2:9" s="229" customFormat="1" x14ac:dyDescent="0.2">
      <c r="B404" s="223"/>
      <c r="C404" s="258"/>
      <c r="D404" s="55"/>
      <c r="E404" s="55"/>
      <c r="F404" s="259"/>
      <c r="G404" s="91"/>
      <c r="H404" s="85" t="str">
        <f t="shared" si="16"/>
        <v/>
      </c>
    </row>
    <row r="405" spans="2:9" s="229" customFormat="1" ht="45.6" x14ac:dyDescent="0.2">
      <c r="B405" s="223" t="s">
        <v>319</v>
      </c>
      <c r="C405" s="363" t="s">
        <v>320</v>
      </c>
      <c r="D405" s="55" t="s">
        <v>28</v>
      </c>
      <c r="E405" s="55" t="s">
        <v>3</v>
      </c>
      <c r="F405" s="271">
        <v>20</v>
      </c>
      <c r="G405" s="91">
        <v>0</v>
      </c>
      <c r="H405" s="85">
        <f t="shared" si="16"/>
        <v>0</v>
      </c>
    </row>
    <row r="406" spans="2:9" s="229" customFormat="1" x14ac:dyDescent="0.2">
      <c r="B406" s="223"/>
      <c r="C406" s="258"/>
      <c r="D406" s="55"/>
      <c r="E406" s="55"/>
      <c r="F406" s="259"/>
      <c r="G406" s="91"/>
      <c r="H406" s="85" t="str">
        <f t="shared" si="16"/>
        <v/>
      </c>
    </row>
    <row r="407" spans="2:9" ht="22.8" x14ac:dyDescent="0.25">
      <c r="B407" s="371" t="s">
        <v>321</v>
      </c>
      <c r="C407" s="329" t="s">
        <v>322</v>
      </c>
      <c r="D407" s="330" t="s">
        <v>42</v>
      </c>
      <c r="E407" s="330" t="s">
        <v>3</v>
      </c>
      <c r="F407" s="424">
        <v>17</v>
      </c>
      <c r="G407" s="374"/>
      <c r="H407" s="375">
        <f t="shared" si="16"/>
        <v>0</v>
      </c>
      <c r="I407" s="94"/>
    </row>
    <row r="408" spans="2:9" s="229" customFormat="1" x14ac:dyDescent="0.2">
      <c r="B408" s="223"/>
      <c r="C408" s="270"/>
      <c r="D408" s="223"/>
      <c r="E408" s="55"/>
      <c r="F408" s="259"/>
      <c r="G408" s="91"/>
      <c r="H408" s="85" t="str">
        <f t="shared" si="16"/>
        <v/>
      </c>
    </row>
    <row r="409" spans="2:9" s="229" customFormat="1" x14ac:dyDescent="0.2">
      <c r="B409" s="223" t="s">
        <v>323</v>
      </c>
      <c r="C409" s="364" t="s">
        <v>324</v>
      </c>
      <c r="D409" s="55" t="s">
        <v>325</v>
      </c>
      <c r="E409" s="55" t="s">
        <v>3</v>
      </c>
      <c r="F409" s="259">
        <v>40</v>
      </c>
      <c r="G409" s="91">
        <v>0</v>
      </c>
      <c r="H409" s="85">
        <f t="shared" si="16"/>
        <v>0</v>
      </c>
    </row>
    <row r="410" spans="2:9" s="229" customFormat="1" x14ac:dyDescent="0.2">
      <c r="B410" s="223"/>
      <c r="C410" s="364"/>
      <c r="D410" s="55"/>
      <c r="E410" s="55"/>
      <c r="F410" s="259"/>
      <c r="G410" s="91"/>
      <c r="H410" s="85" t="str">
        <f t="shared" si="16"/>
        <v/>
      </c>
    </row>
    <row r="411" spans="2:9" s="408" customFormat="1" ht="12" x14ac:dyDescent="0.25">
      <c r="B411" s="249" t="s">
        <v>326</v>
      </c>
      <c r="C411" s="425" t="s">
        <v>327</v>
      </c>
      <c r="D411" s="419"/>
      <c r="E411" s="419"/>
      <c r="F411" s="420"/>
      <c r="G411" s="421"/>
      <c r="H411" s="422"/>
    </row>
    <row r="412" spans="2:9" s="229" customFormat="1" x14ac:dyDescent="0.2">
      <c r="B412" s="223"/>
      <c r="C412" s="364"/>
      <c r="D412" s="55"/>
      <c r="E412" s="55"/>
      <c r="F412" s="259"/>
      <c r="G412" s="91"/>
      <c r="H412" s="85" t="str">
        <f t="shared" si="16"/>
        <v/>
      </c>
    </row>
    <row r="413" spans="2:9" s="229" customFormat="1" ht="12" x14ac:dyDescent="0.25">
      <c r="B413" s="223" t="s">
        <v>328</v>
      </c>
      <c r="C413" s="258" t="s">
        <v>329</v>
      </c>
      <c r="D413" s="55" t="s">
        <v>188</v>
      </c>
      <c r="E413" s="55" t="s">
        <v>3</v>
      </c>
      <c r="F413" s="259">
        <v>180</v>
      </c>
      <c r="G413" s="91">
        <v>0</v>
      </c>
      <c r="H413" s="85">
        <f t="shared" si="16"/>
        <v>0</v>
      </c>
    </row>
    <row r="414" spans="2:9" s="229" customFormat="1" x14ac:dyDescent="0.2">
      <c r="B414" s="223"/>
      <c r="C414" s="258"/>
      <c r="D414" s="55"/>
      <c r="E414" s="55"/>
      <c r="F414" s="259"/>
      <c r="G414" s="91"/>
      <c r="H414" s="85"/>
    </row>
    <row r="415" spans="2:9" s="229" customFormat="1" x14ac:dyDescent="0.2">
      <c r="B415" s="223" t="s">
        <v>330</v>
      </c>
      <c r="C415" s="258" t="s">
        <v>331</v>
      </c>
      <c r="D415" s="55" t="s">
        <v>42</v>
      </c>
      <c r="E415" s="55" t="s">
        <v>3</v>
      </c>
      <c r="F415" s="271">
        <v>7</v>
      </c>
      <c r="G415" s="91">
        <v>0</v>
      </c>
      <c r="H415" s="85">
        <f t="shared" ref="H415:H416" si="17">IF(D415="","",F415*G415)</f>
        <v>0</v>
      </c>
    </row>
    <row r="416" spans="2:9" s="229" customFormat="1" x14ac:dyDescent="0.2">
      <c r="B416" s="223"/>
      <c r="C416" s="258"/>
      <c r="D416" s="55"/>
      <c r="E416" s="55"/>
      <c r="F416" s="259"/>
      <c r="G416" s="91"/>
      <c r="H416" s="85" t="str">
        <f t="shared" si="17"/>
        <v/>
      </c>
    </row>
    <row r="417" spans="2:8" s="408" customFormat="1" ht="24" x14ac:dyDescent="0.25">
      <c r="B417" s="249" t="s">
        <v>332</v>
      </c>
      <c r="C417" s="418" t="s">
        <v>333</v>
      </c>
      <c r="D417" s="419"/>
      <c r="E417" s="419"/>
      <c r="F417" s="420"/>
      <c r="G417" s="421"/>
      <c r="H417" s="422" t="str">
        <f t="shared" si="16"/>
        <v/>
      </c>
    </row>
    <row r="418" spans="2:8" s="229" customFormat="1" x14ac:dyDescent="0.2">
      <c r="B418" s="223"/>
      <c r="C418" s="258"/>
      <c r="D418" s="55"/>
      <c r="E418" s="55"/>
      <c r="F418" s="259"/>
      <c r="G418" s="91"/>
      <c r="H418" s="85" t="str">
        <f t="shared" si="16"/>
        <v/>
      </c>
    </row>
    <row r="419" spans="2:8" s="229" customFormat="1" ht="22.8" x14ac:dyDescent="0.2">
      <c r="B419" s="223" t="s">
        <v>334</v>
      </c>
      <c r="C419" s="270" t="s">
        <v>335</v>
      </c>
      <c r="D419" s="55" t="s">
        <v>28</v>
      </c>
      <c r="E419" s="55" t="s">
        <v>3</v>
      </c>
      <c r="F419" s="259">
        <v>61</v>
      </c>
      <c r="G419" s="91">
        <v>0</v>
      </c>
      <c r="H419" s="85">
        <f t="shared" si="16"/>
        <v>0</v>
      </c>
    </row>
    <row r="420" spans="2:8" s="229" customFormat="1" x14ac:dyDescent="0.2">
      <c r="B420" s="223"/>
      <c r="C420" s="364"/>
      <c r="D420" s="55"/>
      <c r="E420" s="55"/>
      <c r="F420" s="259"/>
      <c r="G420" s="91"/>
      <c r="H420" s="85" t="str">
        <f t="shared" si="16"/>
        <v/>
      </c>
    </row>
    <row r="421" spans="2:8" s="229" customFormat="1" x14ac:dyDescent="0.2">
      <c r="B421" s="223"/>
      <c r="C421" s="363"/>
      <c r="D421" s="55"/>
      <c r="E421" s="55"/>
      <c r="F421" s="259"/>
      <c r="G421" s="91"/>
      <c r="H421" s="85" t="str">
        <f t="shared" si="16"/>
        <v/>
      </c>
    </row>
    <row r="422" spans="2:8" s="229" customFormat="1" x14ac:dyDescent="0.2">
      <c r="B422" s="223"/>
      <c r="C422" s="364"/>
      <c r="D422" s="55"/>
      <c r="E422" s="55"/>
      <c r="F422" s="259"/>
      <c r="G422" s="91"/>
      <c r="H422" s="85" t="str">
        <f t="shared" si="16"/>
        <v/>
      </c>
    </row>
    <row r="423" spans="2:8" s="229" customFormat="1" x14ac:dyDescent="0.2">
      <c r="B423" s="223"/>
      <c r="C423" s="270"/>
      <c r="D423" s="55"/>
      <c r="E423" s="55"/>
      <c r="F423" s="259"/>
      <c r="G423" s="91"/>
      <c r="H423" s="85"/>
    </row>
    <row r="424" spans="2:8" s="229" customFormat="1" x14ac:dyDescent="0.2">
      <c r="B424" s="223"/>
      <c r="C424" s="364"/>
      <c r="D424" s="55"/>
      <c r="E424" s="55"/>
      <c r="F424" s="259"/>
      <c r="G424" s="91"/>
      <c r="H424" s="85" t="str">
        <f>IF(D424="","",F424*G424)</f>
        <v/>
      </c>
    </row>
    <row r="425" spans="2:8" s="229" customFormat="1" x14ac:dyDescent="0.2">
      <c r="B425" s="223"/>
      <c r="C425" s="258"/>
      <c r="D425" s="55"/>
      <c r="E425" s="55"/>
      <c r="F425" s="259"/>
      <c r="G425" s="287"/>
      <c r="H425" s="275"/>
    </row>
    <row r="426" spans="2:8" s="229" customFormat="1" x14ac:dyDescent="0.2">
      <c r="B426" s="223"/>
      <c r="C426" s="258"/>
      <c r="D426" s="55"/>
      <c r="E426" s="55"/>
      <c r="F426" s="259"/>
      <c r="G426" s="287"/>
      <c r="H426" s="275"/>
    </row>
    <row r="427" spans="2:8" s="229" customFormat="1" x14ac:dyDescent="0.2">
      <c r="B427" s="223"/>
      <c r="C427" s="258"/>
      <c r="D427" s="55"/>
      <c r="E427" s="55"/>
      <c r="F427" s="259"/>
      <c r="G427" s="287"/>
      <c r="H427" s="275"/>
    </row>
    <row r="428" spans="2:8" s="229" customFormat="1" x14ac:dyDescent="0.2">
      <c r="B428" s="223"/>
      <c r="C428" s="258"/>
      <c r="D428" s="55"/>
      <c r="E428" s="55"/>
      <c r="F428" s="259"/>
      <c r="G428" s="287"/>
      <c r="H428" s="275"/>
    </row>
    <row r="429" spans="2:8" s="229" customFormat="1" x14ac:dyDescent="0.2">
      <c r="B429" s="223"/>
      <c r="C429" s="258"/>
      <c r="D429" s="55"/>
      <c r="E429" s="55"/>
      <c r="F429" s="259"/>
      <c r="G429" s="287"/>
      <c r="H429" s="275"/>
    </row>
    <row r="430" spans="2:8" s="229" customFormat="1" x14ac:dyDescent="0.2">
      <c r="B430" s="223"/>
      <c r="C430" s="258"/>
      <c r="D430" s="55"/>
      <c r="E430" s="55"/>
      <c r="F430" s="259"/>
      <c r="G430" s="287"/>
      <c r="H430" s="275"/>
    </row>
    <row r="431" spans="2:8" s="229" customFormat="1" x14ac:dyDescent="0.2">
      <c r="B431" s="223"/>
      <c r="C431" s="258"/>
      <c r="D431" s="55"/>
      <c r="E431" s="55"/>
      <c r="F431" s="259"/>
      <c r="G431" s="287"/>
      <c r="H431" s="275"/>
    </row>
    <row r="432" spans="2:8" s="229" customFormat="1" x14ac:dyDescent="0.2">
      <c r="B432" s="223"/>
      <c r="C432" s="258"/>
      <c r="D432" s="55"/>
      <c r="E432" s="55"/>
      <c r="F432" s="259"/>
      <c r="G432" s="287"/>
      <c r="H432" s="275"/>
    </row>
    <row r="433" spans="2:8" s="229" customFormat="1" x14ac:dyDescent="0.2">
      <c r="B433" s="223"/>
      <c r="C433" s="258"/>
      <c r="D433" s="55"/>
      <c r="E433" s="55"/>
      <c r="F433" s="259"/>
      <c r="G433" s="287"/>
      <c r="H433" s="275"/>
    </row>
    <row r="434" spans="2:8" s="229" customFormat="1" x14ac:dyDescent="0.2">
      <c r="B434" s="223"/>
      <c r="C434" s="258"/>
      <c r="D434" s="55"/>
      <c r="E434" s="55"/>
      <c r="F434" s="259"/>
      <c r="G434" s="287"/>
      <c r="H434" s="275"/>
    </row>
    <row r="435" spans="2:8" s="229" customFormat="1" x14ac:dyDescent="0.2">
      <c r="B435" s="223"/>
      <c r="C435" s="258"/>
      <c r="D435" s="55"/>
      <c r="E435" s="55"/>
      <c r="F435" s="259"/>
      <c r="G435" s="287"/>
      <c r="H435" s="275"/>
    </row>
    <row r="436" spans="2:8" s="229" customFormat="1" x14ac:dyDescent="0.2">
      <c r="B436" s="223"/>
      <c r="C436" s="258"/>
      <c r="D436" s="55"/>
      <c r="E436" s="55"/>
      <c r="F436" s="259"/>
      <c r="G436" s="287"/>
      <c r="H436" s="275"/>
    </row>
    <row r="437" spans="2:8" s="229" customFormat="1" x14ac:dyDescent="0.2">
      <c r="B437" s="223"/>
      <c r="C437" s="258"/>
      <c r="D437" s="55"/>
      <c r="E437" s="55"/>
      <c r="F437" s="259"/>
      <c r="G437" s="287"/>
      <c r="H437" s="275"/>
    </row>
    <row r="438" spans="2:8" s="229" customFormat="1" x14ac:dyDescent="0.2">
      <c r="B438" s="223"/>
      <c r="C438" s="258"/>
      <c r="D438" s="55"/>
      <c r="E438" s="55"/>
      <c r="F438" s="259"/>
      <c r="G438" s="287"/>
      <c r="H438" s="275"/>
    </row>
    <row r="439" spans="2:8" s="229" customFormat="1" x14ac:dyDescent="0.2">
      <c r="B439" s="223"/>
      <c r="C439" s="258"/>
      <c r="D439" s="55"/>
      <c r="E439" s="55"/>
      <c r="F439" s="259"/>
      <c r="G439" s="287"/>
      <c r="H439" s="275"/>
    </row>
    <row r="440" spans="2:8" s="229" customFormat="1" x14ac:dyDescent="0.2">
      <c r="B440" s="223"/>
      <c r="C440" s="258"/>
      <c r="D440" s="55"/>
      <c r="E440" s="55"/>
      <c r="F440" s="259"/>
      <c r="G440" s="287"/>
      <c r="H440" s="275"/>
    </row>
    <row r="441" spans="2:8" s="229" customFormat="1" x14ac:dyDescent="0.2">
      <c r="B441" s="223"/>
      <c r="C441" s="258"/>
      <c r="D441" s="55"/>
      <c r="E441" s="55"/>
      <c r="F441" s="250"/>
      <c r="G441" s="287"/>
      <c r="H441" s="275"/>
    </row>
    <row r="442" spans="2:8" s="229" customFormat="1" x14ac:dyDescent="0.2">
      <c r="B442" s="223"/>
      <c r="C442" s="258"/>
      <c r="D442" s="55"/>
      <c r="E442" s="55"/>
      <c r="F442" s="259"/>
      <c r="G442" s="287"/>
      <c r="H442" s="275"/>
    </row>
    <row r="443" spans="2:8" s="229" customFormat="1" ht="6.75" customHeight="1" x14ac:dyDescent="0.2">
      <c r="B443" s="223"/>
      <c r="C443" s="258"/>
      <c r="D443" s="55"/>
      <c r="E443" s="55"/>
      <c r="F443" s="259"/>
      <c r="G443" s="287"/>
      <c r="H443" s="275"/>
    </row>
    <row r="444" spans="2:8" s="229" customFormat="1" x14ac:dyDescent="0.2">
      <c r="B444" s="223"/>
      <c r="C444" s="258"/>
      <c r="D444" s="55"/>
      <c r="E444" s="55"/>
      <c r="F444" s="259"/>
      <c r="G444" s="287"/>
      <c r="H444" s="275"/>
    </row>
    <row r="445" spans="2:8" s="229" customFormat="1" x14ac:dyDescent="0.2">
      <c r="B445" s="223"/>
      <c r="C445" s="258"/>
      <c r="D445" s="55"/>
      <c r="E445" s="55"/>
      <c r="F445" s="250"/>
      <c r="G445" s="287"/>
      <c r="H445" s="275"/>
    </row>
    <row r="446" spans="2:8" s="229" customFormat="1" x14ac:dyDescent="0.2">
      <c r="B446" s="272"/>
      <c r="C446" s="258"/>
      <c r="D446" s="55"/>
      <c r="E446" s="55"/>
      <c r="F446" s="250"/>
      <c r="G446" s="287"/>
      <c r="H446" s="275"/>
    </row>
    <row r="447" spans="2:8" s="229" customFormat="1" ht="6" customHeight="1" x14ac:dyDescent="0.2">
      <c r="B447" s="223"/>
      <c r="C447" s="258"/>
      <c r="D447" s="55"/>
      <c r="E447" s="55"/>
      <c r="F447" s="250"/>
      <c r="G447" s="287"/>
      <c r="H447" s="275"/>
    </row>
    <row r="448" spans="2:8" s="229" customFormat="1" x14ac:dyDescent="0.2">
      <c r="B448" s="223"/>
      <c r="C448" s="258"/>
      <c r="D448" s="55"/>
      <c r="E448" s="55"/>
      <c r="F448" s="250"/>
      <c r="G448" s="287"/>
      <c r="H448" s="275"/>
    </row>
    <row r="449" spans="2:9" s="229" customFormat="1" x14ac:dyDescent="0.2">
      <c r="B449" s="1"/>
      <c r="C449" s="260"/>
      <c r="D449" s="55"/>
      <c r="E449" s="55"/>
      <c r="F449" s="250"/>
      <c r="G449" s="91"/>
      <c r="H449" s="85"/>
    </row>
    <row r="450" spans="2:9" s="229" customFormat="1" x14ac:dyDescent="0.2">
      <c r="B450" s="1"/>
      <c r="C450" s="260"/>
      <c r="D450" s="55"/>
      <c r="E450" s="55"/>
      <c r="F450" s="250"/>
      <c r="G450" s="91"/>
      <c r="H450" s="85"/>
    </row>
    <row r="451" spans="2:9" s="229" customFormat="1" x14ac:dyDescent="0.2">
      <c r="B451" s="1"/>
      <c r="C451" s="260"/>
      <c r="D451" s="55"/>
      <c r="E451" s="55"/>
      <c r="F451" s="250"/>
      <c r="G451" s="91"/>
      <c r="H451" s="85"/>
    </row>
    <row r="452" spans="2:9" s="229" customFormat="1" x14ac:dyDescent="0.2">
      <c r="B452" s="1"/>
      <c r="C452" s="260"/>
      <c r="D452" s="55"/>
      <c r="E452" s="55"/>
      <c r="F452" s="250"/>
      <c r="G452" s="91"/>
      <c r="H452" s="85"/>
    </row>
    <row r="453" spans="2:9" s="229" customFormat="1" x14ac:dyDescent="0.2">
      <c r="B453" s="1"/>
      <c r="C453" s="260"/>
      <c r="D453" s="55"/>
      <c r="E453" s="55"/>
      <c r="F453" s="250"/>
      <c r="G453" s="91"/>
      <c r="H453" s="85"/>
    </row>
    <row r="454" spans="2:9" s="229" customFormat="1" x14ac:dyDescent="0.2">
      <c r="B454" s="1"/>
      <c r="C454" s="260"/>
      <c r="D454" s="55"/>
      <c r="E454" s="55"/>
      <c r="F454" s="250"/>
      <c r="G454" s="91"/>
      <c r="H454" s="85" t="str">
        <f t="shared" ref="H454" si="18">IF(D454="","",F454*G454)</f>
        <v/>
      </c>
    </row>
    <row r="455" spans="2:9" s="229" customFormat="1" ht="9" customHeight="1" x14ac:dyDescent="0.2">
      <c r="B455" s="223"/>
      <c r="C455" s="258"/>
      <c r="D455" s="55"/>
      <c r="E455" s="55"/>
      <c r="F455" s="250"/>
      <c r="G455" s="287"/>
      <c r="H455" s="275" t="str">
        <f t="shared" ref="H455" si="19">IF(D455="","",F455*G455)</f>
        <v/>
      </c>
    </row>
    <row r="456" spans="2:9" s="195" customFormat="1" ht="21.75" customHeight="1" x14ac:dyDescent="0.25">
      <c r="B456" s="261" t="s">
        <v>305</v>
      </c>
      <c r="C456" s="228" t="str">
        <f>C388</f>
        <v xml:space="preserve"> CULVERTS</v>
      </c>
      <c r="D456" s="251"/>
      <c r="E456" s="251"/>
      <c r="F456" s="262"/>
      <c r="G456" s="252"/>
      <c r="H456" s="278">
        <f>SUM(H392:H455)</f>
        <v>0</v>
      </c>
      <c r="I456" s="291"/>
    </row>
    <row r="458" spans="2:9" s="204" customFormat="1" x14ac:dyDescent="0.25">
      <c r="B458" s="215"/>
      <c r="C458" s="203"/>
      <c r="D458" s="216"/>
      <c r="E458" s="216"/>
      <c r="F458" s="216"/>
    </row>
    <row r="459" spans="2:9" ht="12" x14ac:dyDescent="0.25">
      <c r="B459" s="105" t="s">
        <v>7</v>
      </c>
      <c r="C459" s="208"/>
      <c r="D459" s="209"/>
      <c r="E459" s="209"/>
      <c r="F459" s="483" t="str">
        <f>"SECTION "&amp;B463</f>
        <v>SECTION C3.3</v>
      </c>
      <c r="G459" s="483"/>
      <c r="H459" s="484"/>
      <c r="I459" s="292"/>
    </row>
    <row r="460" spans="2:9" s="204" customFormat="1" ht="8.1" customHeight="1" x14ac:dyDescent="0.25">
      <c r="B460" s="72"/>
      <c r="C460" s="220"/>
      <c r="D460" s="220"/>
      <c r="E460" s="220"/>
      <c r="F460" s="220"/>
      <c r="G460" s="220"/>
      <c r="H460" s="221"/>
      <c r="I460" s="155"/>
    </row>
    <row r="461" spans="2:9" s="218" customFormat="1" ht="20.100000000000001" customHeight="1" x14ac:dyDescent="0.25">
      <c r="B461" s="27" t="s">
        <v>8</v>
      </c>
      <c r="C461" s="25" t="s">
        <v>1</v>
      </c>
      <c r="D461" s="25" t="s">
        <v>2</v>
      </c>
      <c r="E461" s="25" t="s">
        <v>3</v>
      </c>
      <c r="F461" s="25" t="s">
        <v>4</v>
      </c>
      <c r="G461" s="25" t="s">
        <v>5</v>
      </c>
      <c r="H461" s="25" t="s">
        <v>6</v>
      </c>
      <c r="I461" s="43"/>
    </row>
    <row r="462" spans="2:9" s="204" customFormat="1" x14ac:dyDescent="0.2">
      <c r="B462" s="21"/>
      <c r="C462" s="1"/>
      <c r="D462" s="4"/>
      <c r="E462" s="4"/>
      <c r="F462" s="271"/>
      <c r="G462" s="274"/>
      <c r="H462" s="274" t="str">
        <f t="shared" ref="H462:H509" si="20">IF(D462="","",F462*G462)</f>
        <v/>
      </c>
      <c r="I462" s="44"/>
    </row>
    <row r="463" spans="2:9" s="204" customFormat="1" ht="36" x14ac:dyDescent="0.25">
      <c r="B463" s="249" t="s">
        <v>336</v>
      </c>
      <c r="C463" s="365" t="s">
        <v>337</v>
      </c>
      <c r="D463" s="55"/>
      <c r="E463" s="55"/>
      <c r="F463" s="366"/>
      <c r="G463" s="91"/>
      <c r="H463" s="85" t="str">
        <f t="shared" si="20"/>
        <v/>
      </c>
      <c r="I463" s="44"/>
    </row>
    <row r="464" spans="2:9" s="219" customFormat="1" ht="12" x14ac:dyDescent="0.25">
      <c r="B464" s="249" t="s">
        <v>338</v>
      </c>
      <c r="C464" s="365" t="s">
        <v>339</v>
      </c>
      <c r="D464" s="419"/>
      <c r="E464" s="419"/>
      <c r="F464" s="426"/>
      <c r="G464" s="421"/>
      <c r="H464" s="422" t="str">
        <f t="shared" si="20"/>
        <v/>
      </c>
      <c r="I464" s="427"/>
    </row>
    <row r="465" spans="2:9" s="204" customFormat="1" x14ac:dyDescent="0.2">
      <c r="B465" s="223"/>
      <c r="C465" s="51"/>
      <c r="D465" s="55"/>
      <c r="E465" s="55"/>
      <c r="F465" s="367"/>
      <c r="G465" s="91"/>
      <c r="H465" s="85" t="str">
        <f>IF(D465="","",F465*G465)</f>
        <v/>
      </c>
      <c r="I465" s="44"/>
    </row>
    <row r="466" spans="2:9" s="219" customFormat="1" ht="12" x14ac:dyDescent="0.25">
      <c r="B466" s="249" t="s">
        <v>340</v>
      </c>
      <c r="C466" s="365" t="s">
        <v>341</v>
      </c>
      <c r="D466" s="419"/>
      <c r="E466" s="419"/>
      <c r="F466" s="426"/>
      <c r="G466" s="421"/>
      <c r="H466" s="422"/>
      <c r="I466" s="427"/>
    </row>
    <row r="467" spans="2:9" ht="38.25" customHeight="1" x14ac:dyDescent="0.25">
      <c r="B467" s="371"/>
      <c r="C467" s="372" t="s">
        <v>342</v>
      </c>
      <c r="D467" s="330" t="s">
        <v>343</v>
      </c>
      <c r="E467" s="330" t="s">
        <v>3</v>
      </c>
      <c r="F467" s="373">
        <v>800</v>
      </c>
      <c r="G467" s="374">
        <v>0</v>
      </c>
      <c r="H467" s="375">
        <f t="shared" si="20"/>
        <v>0</v>
      </c>
      <c r="I467" s="318"/>
    </row>
    <row r="468" spans="2:9" s="204" customFormat="1" ht="15.75" customHeight="1" x14ac:dyDescent="0.2">
      <c r="B468" s="223"/>
      <c r="C468" s="51"/>
      <c r="D468" s="55"/>
      <c r="E468" s="55"/>
      <c r="F468" s="367"/>
      <c r="G468" s="91"/>
      <c r="H468" s="85" t="str">
        <f t="shared" si="20"/>
        <v/>
      </c>
      <c r="I468" s="44"/>
    </row>
    <row r="469" spans="2:9" s="219" customFormat="1" ht="36.75" customHeight="1" x14ac:dyDescent="0.25">
      <c r="B469" s="428" t="s">
        <v>344</v>
      </c>
      <c r="C469" s="365" t="s">
        <v>345</v>
      </c>
      <c r="D469" s="419"/>
      <c r="E469" s="419"/>
      <c r="F469" s="426"/>
      <c r="G469" s="421"/>
      <c r="H469" s="422" t="str">
        <f t="shared" si="20"/>
        <v/>
      </c>
      <c r="I469" s="429"/>
    </row>
    <row r="470" spans="2:9" s="204" customFormat="1" x14ac:dyDescent="0.2">
      <c r="B470" s="223"/>
      <c r="C470" s="51"/>
      <c r="D470" s="55"/>
      <c r="E470" s="55"/>
      <c r="F470" s="367"/>
      <c r="G470" s="91"/>
      <c r="H470" s="85" t="str">
        <f t="shared" si="20"/>
        <v/>
      </c>
      <c r="I470" s="79"/>
    </row>
    <row r="471" spans="2:9" s="204" customFormat="1" ht="22.8" x14ac:dyDescent="0.2">
      <c r="B471" s="223" t="s">
        <v>346</v>
      </c>
      <c r="C471" s="51" t="s">
        <v>347</v>
      </c>
      <c r="D471" s="55" t="s">
        <v>343</v>
      </c>
      <c r="E471" s="55" t="s">
        <v>3</v>
      </c>
      <c r="F471" s="367">
        <v>10</v>
      </c>
      <c r="G471" s="91">
        <v>0</v>
      </c>
      <c r="H471" s="85">
        <f t="shared" si="20"/>
        <v>0</v>
      </c>
      <c r="I471" s="79"/>
    </row>
    <row r="472" spans="2:9" s="204" customFormat="1" x14ac:dyDescent="0.2">
      <c r="B472" s="223"/>
      <c r="C472" s="51"/>
      <c r="D472" s="55"/>
      <c r="E472" s="55"/>
      <c r="F472" s="367"/>
      <c r="G472" s="91"/>
      <c r="H472" s="85" t="str">
        <f t="shared" si="20"/>
        <v/>
      </c>
      <c r="I472" s="79"/>
    </row>
    <row r="473" spans="2:9" s="219" customFormat="1" ht="12" x14ac:dyDescent="0.25">
      <c r="B473" s="249" t="s">
        <v>348</v>
      </c>
      <c r="C473" s="365" t="s">
        <v>349</v>
      </c>
      <c r="D473" s="419"/>
      <c r="E473" s="419"/>
      <c r="F473" s="426"/>
      <c r="G473" s="421"/>
      <c r="H473" s="422" t="str">
        <f t="shared" si="20"/>
        <v/>
      </c>
      <c r="I473" s="430"/>
    </row>
    <row r="474" spans="2:9" s="204" customFormat="1" x14ac:dyDescent="0.2">
      <c r="B474" s="223"/>
      <c r="C474" s="51"/>
      <c r="D474" s="55"/>
      <c r="E474" s="55"/>
      <c r="F474" s="367"/>
      <c r="G474" s="91"/>
      <c r="H474" s="85" t="str">
        <f t="shared" si="20"/>
        <v/>
      </c>
      <c r="I474" s="79"/>
    </row>
    <row r="475" spans="2:9" ht="22.8" x14ac:dyDescent="0.25">
      <c r="B475" s="371" t="s">
        <v>350</v>
      </c>
      <c r="C475" s="372" t="s">
        <v>351</v>
      </c>
      <c r="D475" s="330" t="s">
        <v>343</v>
      </c>
      <c r="E475" s="330" t="s">
        <v>3</v>
      </c>
      <c r="F475" s="373">
        <v>8</v>
      </c>
      <c r="G475" s="374">
        <v>0</v>
      </c>
      <c r="H475" s="375">
        <f t="shared" si="20"/>
        <v>0</v>
      </c>
      <c r="I475" s="319"/>
    </row>
    <row r="476" spans="2:9" s="204" customFormat="1" x14ac:dyDescent="0.2">
      <c r="B476" s="223"/>
      <c r="C476" s="51"/>
      <c r="D476" s="55"/>
      <c r="E476" s="55"/>
      <c r="F476" s="367"/>
      <c r="G476" s="91"/>
      <c r="H476" s="85" t="str">
        <f t="shared" si="20"/>
        <v/>
      </c>
      <c r="I476" s="316"/>
    </row>
    <row r="477" spans="2:9" s="204" customFormat="1" x14ac:dyDescent="0.2">
      <c r="B477" s="368"/>
      <c r="C477" s="51"/>
      <c r="D477" s="55"/>
      <c r="E477" s="55"/>
      <c r="F477" s="369"/>
      <c r="G477" s="91"/>
      <c r="H477" s="85" t="str">
        <f t="shared" si="20"/>
        <v/>
      </c>
      <c r="I477" s="316"/>
    </row>
    <row r="478" spans="2:9" ht="22.8" x14ac:dyDescent="0.25">
      <c r="B478" s="371" t="s">
        <v>352</v>
      </c>
      <c r="C478" s="7" t="s">
        <v>353</v>
      </c>
      <c r="D478" s="330" t="s">
        <v>157</v>
      </c>
      <c r="E478" s="330" t="s">
        <v>3</v>
      </c>
      <c r="F478" s="431">
        <v>1312</v>
      </c>
      <c r="G478" s="374">
        <v>0</v>
      </c>
      <c r="H478" s="375">
        <f t="shared" si="20"/>
        <v>0</v>
      </c>
      <c r="I478" s="319"/>
    </row>
    <row r="479" spans="2:9" s="204" customFormat="1" x14ac:dyDescent="0.2">
      <c r="B479" s="368"/>
      <c r="C479" s="51"/>
      <c r="D479" s="55"/>
      <c r="E479" s="55"/>
      <c r="F479" s="369"/>
      <c r="G479" s="91"/>
      <c r="H479" s="85" t="str">
        <f t="shared" si="20"/>
        <v/>
      </c>
      <c r="I479" s="79"/>
    </row>
    <row r="480" spans="2:9" s="204" customFormat="1" ht="22.8" x14ac:dyDescent="0.2">
      <c r="B480" s="223" t="s">
        <v>354</v>
      </c>
      <c r="C480" s="370" t="s">
        <v>355</v>
      </c>
      <c r="D480" s="55" t="s">
        <v>71</v>
      </c>
      <c r="E480" s="55" t="s">
        <v>3</v>
      </c>
      <c r="F480" s="271">
        <v>13117.5</v>
      </c>
      <c r="G480" s="345">
        <v>0</v>
      </c>
      <c r="H480" s="85">
        <f t="shared" si="20"/>
        <v>0</v>
      </c>
      <c r="I480" s="79"/>
    </row>
    <row r="481" spans="2:9" s="204" customFormat="1" x14ac:dyDescent="0.2">
      <c r="B481" s="368"/>
      <c r="C481" s="51"/>
      <c r="D481" s="55"/>
      <c r="E481" s="55"/>
      <c r="F481" s="369"/>
      <c r="G481" s="91"/>
      <c r="H481" s="85" t="str">
        <f t="shared" si="20"/>
        <v/>
      </c>
      <c r="I481" s="79"/>
    </row>
    <row r="482" spans="2:9" s="219" customFormat="1" ht="24" x14ac:dyDescent="0.25">
      <c r="B482" s="249" t="s">
        <v>356</v>
      </c>
      <c r="C482" s="3" t="s">
        <v>357</v>
      </c>
      <c r="D482" s="432"/>
      <c r="E482" s="432"/>
      <c r="F482" s="433"/>
      <c r="G482" s="434"/>
      <c r="H482" s="435"/>
      <c r="I482" s="436"/>
    </row>
    <row r="483" spans="2:9" s="204" customFormat="1" x14ac:dyDescent="0.2">
      <c r="B483" s="368"/>
      <c r="C483" s="51"/>
      <c r="D483" s="55"/>
      <c r="E483" s="55"/>
      <c r="F483" s="369"/>
      <c r="G483" s="91"/>
      <c r="H483" s="85" t="str">
        <f>IF(D483="","",F483*G483)</f>
        <v/>
      </c>
      <c r="I483" s="79"/>
    </row>
    <row r="484" spans="2:9" s="204" customFormat="1" x14ac:dyDescent="0.2">
      <c r="B484" s="223" t="s">
        <v>358</v>
      </c>
      <c r="C484" s="51" t="s">
        <v>359</v>
      </c>
      <c r="D484" s="55" t="s">
        <v>71</v>
      </c>
      <c r="E484" s="55" t="s">
        <v>3</v>
      </c>
      <c r="F484" s="271">
        <v>1590</v>
      </c>
      <c r="G484" s="345">
        <v>0</v>
      </c>
      <c r="H484" s="85">
        <f>IF(D484="","",F484*G484)</f>
        <v>0</v>
      </c>
      <c r="I484" s="319"/>
    </row>
    <row r="485" spans="2:9" s="204" customFormat="1" x14ac:dyDescent="0.2">
      <c r="B485" s="223"/>
      <c r="C485" s="51"/>
      <c r="D485" s="55"/>
      <c r="E485" s="55"/>
      <c r="F485" s="271"/>
      <c r="G485" s="345"/>
      <c r="H485" s="85"/>
      <c r="I485" s="319"/>
    </row>
    <row r="486" spans="2:9" s="204" customFormat="1" x14ac:dyDescent="0.2">
      <c r="B486" s="368" t="s">
        <v>360</v>
      </c>
      <c r="C486" s="51" t="s">
        <v>361</v>
      </c>
      <c r="D486" s="55" t="s">
        <v>71</v>
      </c>
      <c r="E486" s="55" t="s">
        <v>3</v>
      </c>
      <c r="F486" s="366">
        <v>1590</v>
      </c>
      <c r="G486" s="91">
        <v>0</v>
      </c>
      <c r="H486" s="85">
        <f>IF(D486="","",F486*G486)</f>
        <v>0</v>
      </c>
      <c r="I486" s="319"/>
    </row>
    <row r="487" spans="2:9" s="204" customFormat="1" x14ac:dyDescent="0.2">
      <c r="B487" s="368"/>
      <c r="C487" s="51"/>
      <c r="D487" s="55"/>
      <c r="E487" s="55"/>
      <c r="F487" s="367"/>
      <c r="G487" s="91"/>
      <c r="H487" s="85" t="str">
        <f t="shared" ref="H487:H493" si="21">IF(D487="","",F487*G487)</f>
        <v/>
      </c>
      <c r="I487" s="319"/>
    </row>
    <row r="488" spans="2:9" ht="45.6" x14ac:dyDescent="0.25">
      <c r="B488" s="439" t="s">
        <v>362</v>
      </c>
      <c r="C488" s="372" t="s">
        <v>363</v>
      </c>
      <c r="D488" s="330" t="s">
        <v>343</v>
      </c>
      <c r="E488" s="330" t="s">
        <v>3</v>
      </c>
      <c r="F488" s="440">
        <v>1093</v>
      </c>
      <c r="G488" s="374">
        <v>0</v>
      </c>
      <c r="H488" s="375">
        <f t="shared" si="21"/>
        <v>0</v>
      </c>
      <c r="I488" s="319"/>
    </row>
    <row r="489" spans="2:9" s="204" customFormat="1" x14ac:dyDescent="0.2">
      <c r="B489" s="368"/>
      <c r="C489" s="51"/>
      <c r="D489" s="55"/>
      <c r="E489" s="55"/>
      <c r="F489" s="367"/>
      <c r="G489" s="91"/>
      <c r="H489" s="85" t="str">
        <f t="shared" si="21"/>
        <v/>
      </c>
      <c r="I489" s="319"/>
    </row>
    <row r="490" spans="2:9" s="219" customFormat="1" ht="12" x14ac:dyDescent="0.25">
      <c r="B490" s="437" t="s">
        <v>364</v>
      </c>
      <c r="C490" s="365" t="s">
        <v>365</v>
      </c>
      <c r="D490" s="419"/>
      <c r="E490" s="419"/>
      <c r="F490" s="438"/>
      <c r="G490" s="421"/>
      <c r="H490" s="422"/>
      <c r="I490" s="436"/>
    </row>
    <row r="491" spans="2:9" s="204" customFormat="1" x14ac:dyDescent="0.2">
      <c r="B491" s="368"/>
      <c r="C491" s="51"/>
      <c r="D491" s="55"/>
      <c r="E491" s="55"/>
      <c r="F491" s="367"/>
      <c r="G491" s="91"/>
      <c r="H491" s="85" t="str">
        <f t="shared" si="21"/>
        <v/>
      </c>
      <c r="I491" s="319"/>
    </row>
    <row r="492" spans="2:9" s="204" customFormat="1" x14ac:dyDescent="0.2">
      <c r="B492" s="368" t="s">
        <v>366</v>
      </c>
      <c r="C492" s="51" t="s">
        <v>367</v>
      </c>
      <c r="D492" s="55" t="s">
        <v>325</v>
      </c>
      <c r="E492" s="55" t="s">
        <v>3</v>
      </c>
      <c r="F492" s="378">
        <v>25316.78</v>
      </c>
      <c r="G492" s="91">
        <v>0</v>
      </c>
      <c r="H492" s="85">
        <f t="shared" si="21"/>
        <v>0</v>
      </c>
      <c r="I492" s="319"/>
    </row>
    <row r="493" spans="2:9" s="204" customFormat="1" x14ac:dyDescent="0.2">
      <c r="B493" s="368"/>
      <c r="C493" s="51"/>
      <c r="D493" s="55"/>
      <c r="E493" s="55"/>
      <c r="F493" s="366"/>
      <c r="G493" s="91"/>
      <c r="H493" s="85" t="str">
        <f t="shared" si="21"/>
        <v/>
      </c>
      <c r="I493" s="319"/>
    </row>
    <row r="494" spans="2:9" s="219" customFormat="1" ht="12" x14ac:dyDescent="0.25">
      <c r="B494" s="437" t="s">
        <v>368</v>
      </c>
      <c r="C494" s="365" t="s">
        <v>369</v>
      </c>
      <c r="D494" s="419"/>
      <c r="E494" s="419"/>
      <c r="F494" s="438"/>
      <c r="G494" s="421"/>
      <c r="H494" s="422"/>
      <c r="I494" s="436"/>
    </row>
    <row r="495" spans="2:9" s="204" customFormat="1" x14ac:dyDescent="0.2">
      <c r="B495" s="368"/>
      <c r="C495" s="51"/>
      <c r="D495" s="55"/>
      <c r="E495" s="55"/>
      <c r="F495" s="366"/>
      <c r="G495" s="91"/>
      <c r="H495" s="85"/>
      <c r="I495" s="79"/>
    </row>
    <row r="496" spans="2:9" s="204" customFormat="1" x14ac:dyDescent="0.2">
      <c r="B496" s="368" t="s">
        <v>370</v>
      </c>
      <c r="C496" s="51" t="s">
        <v>371</v>
      </c>
      <c r="D496" s="55" t="s">
        <v>42</v>
      </c>
      <c r="E496" s="55" t="s">
        <v>3</v>
      </c>
      <c r="F496" s="366">
        <v>21</v>
      </c>
      <c r="G496" s="91">
        <v>0</v>
      </c>
      <c r="H496" s="85">
        <f>IF(D496="","",F496*G496)</f>
        <v>0</v>
      </c>
      <c r="I496" s="79"/>
    </row>
    <row r="497" spans="1:9" s="204" customFormat="1" x14ac:dyDescent="0.2">
      <c r="B497" s="368"/>
      <c r="C497" s="51"/>
      <c r="D497" s="55"/>
      <c r="E497" s="55"/>
      <c r="F497" s="366"/>
      <c r="G497" s="91"/>
      <c r="H497" s="85"/>
      <c r="I497" s="79"/>
    </row>
    <row r="498" spans="1:9" s="204" customFormat="1" ht="12" x14ac:dyDescent="0.25">
      <c r="B498" s="368" t="s">
        <v>372</v>
      </c>
      <c r="C498" s="51" t="s">
        <v>373</v>
      </c>
      <c r="D498" s="55" t="s">
        <v>188</v>
      </c>
      <c r="E498" s="55" t="s">
        <v>3</v>
      </c>
      <c r="F498" s="366">
        <v>15</v>
      </c>
      <c r="G498" s="91">
        <v>0</v>
      </c>
      <c r="H498" s="85">
        <f>IF(D498="","",F498*G498)</f>
        <v>0</v>
      </c>
      <c r="I498" s="79"/>
    </row>
    <row r="499" spans="1:9" s="204" customFormat="1" x14ac:dyDescent="0.2">
      <c r="B499" s="368"/>
      <c r="C499" s="51"/>
      <c r="D499" s="55"/>
      <c r="E499" s="55"/>
      <c r="F499" s="366"/>
      <c r="G499" s="91"/>
      <c r="H499" s="85"/>
      <c r="I499" s="79"/>
    </row>
    <row r="500" spans="1:9" s="219" customFormat="1" ht="12" x14ac:dyDescent="0.25">
      <c r="B500" s="437" t="s">
        <v>374</v>
      </c>
      <c r="C500" s="365" t="s">
        <v>375</v>
      </c>
      <c r="D500" s="419"/>
      <c r="E500" s="419"/>
      <c r="F500" s="438"/>
      <c r="G500" s="421"/>
      <c r="H500" s="422"/>
      <c r="I500" s="430"/>
    </row>
    <row r="501" spans="1:9" s="204" customFormat="1" x14ac:dyDescent="0.2">
      <c r="B501" s="368"/>
      <c r="C501" s="51"/>
      <c r="D501" s="55"/>
      <c r="E501" s="55"/>
      <c r="F501" s="367"/>
      <c r="G501" s="91"/>
      <c r="H501" s="85"/>
      <c r="I501" s="79"/>
    </row>
    <row r="502" spans="1:9" s="204" customFormat="1" ht="12" x14ac:dyDescent="0.25">
      <c r="B502" s="368"/>
      <c r="C502" s="51" t="s">
        <v>376</v>
      </c>
      <c r="D502" s="55" t="s">
        <v>188</v>
      </c>
      <c r="E502" s="55" t="s">
        <v>3</v>
      </c>
      <c r="F502" s="366">
        <v>13157.25</v>
      </c>
      <c r="G502" s="91">
        <v>0</v>
      </c>
      <c r="H502" s="85">
        <f>IF(D502="","",F502*G502)</f>
        <v>0</v>
      </c>
      <c r="I502" s="79"/>
    </row>
    <row r="503" spans="1:9" s="204" customFormat="1" x14ac:dyDescent="0.2">
      <c r="B503" s="368"/>
      <c r="C503" s="51"/>
      <c r="D503" s="55"/>
      <c r="E503" s="55"/>
      <c r="F503" s="367"/>
      <c r="G503" s="91"/>
      <c r="H503" s="85"/>
      <c r="I503" s="79"/>
    </row>
    <row r="504" spans="1:9" s="204" customFormat="1" ht="13.2" x14ac:dyDescent="0.25">
      <c r="B504" s="368"/>
      <c r="C504" s="376" t="s">
        <v>377</v>
      </c>
      <c r="D504" s="55" t="s">
        <v>188</v>
      </c>
      <c r="E504" s="55" t="s">
        <v>3</v>
      </c>
      <c r="F504" s="366">
        <v>2000</v>
      </c>
      <c r="G504" s="91">
        <v>0</v>
      </c>
      <c r="H504" s="85">
        <f>IF(D504="","",F504*G504)</f>
        <v>0</v>
      </c>
      <c r="I504" s="79"/>
    </row>
    <row r="505" spans="1:9" s="204" customFormat="1" x14ac:dyDescent="0.2">
      <c r="B505" s="368"/>
      <c r="C505" s="51"/>
      <c r="D505" s="55"/>
      <c r="E505" s="55"/>
      <c r="F505" s="367"/>
      <c r="G505" s="91"/>
      <c r="H505" s="85"/>
      <c r="I505" s="79"/>
    </row>
    <row r="506" spans="1:9" s="204" customFormat="1" x14ac:dyDescent="0.2">
      <c r="B506" s="368"/>
      <c r="C506" s="143"/>
      <c r="D506" s="55"/>
      <c r="E506" s="377"/>
      <c r="F506" s="379"/>
      <c r="G506" s="91"/>
      <c r="H506" s="85"/>
      <c r="I506" s="79"/>
    </row>
    <row r="507" spans="1:9" s="97" customFormat="1" ht="12" customHeight="1" x14ac:dyDescent="0.2">
      <c r="A507" s="204"/>
      <c r="B507" s="21"/>
      <c r="C507" s="1"/>
      <c r="D507" s="4"/>
      <c r="E507" s="4"/>
      <c r="F507" s="271"/>
      <c r="G507" s="274"/>
      <c r="H507" s="274" t="str">
        <f t="shared" si="20"/>
        <v/>
      </c>
      <c r="I507" s="44"/>
    </row>
    <row r="508" spans="1:9" s="97" customFormat="1" ht="12" customHeight="1" x14ac:dyDescent="0.2">
      <c r="A508" s="204"/>
      <c r="B508" s="21"/>
      <c r="C508" s="1"/>
      <c r="D508" s="4"/>
      <c r="E508" s="4"/>
      <c r="F508" s="271"/>
      <c r="G508" s="274"/>
      <c r="H508" s="274" t="str">
        <f t="shared" si="20"/>
        <v/>
      </c>
      <c r="I508" s="44"/>
    </row>
    <row r="509" spans="1:9" s="97" customFormat="1" ht="12" customHeight="1" x14ac:dyDescent="0.2">
      <c r="A509" s="204"/>
      <c r="B509" s="21"/>
      <c r="C509" s="1"/>
      <c r="D509" s="4"/>
      <c r="E509" s="4"/>
      <c r="F509" s="271"/>
      <c r="G509" s="274"/>
      <c r="H509" s="274" t="str">
        <f t="shared" si="20"/>
        <v/>
      </c>
      <c r="I509" s="44"/>
    </row>
    <row r="510" spans="1:9" s="97" customFormat="1" ht="22.5" customHeight="1" x14ac:dyDescent="0.25">
      <c r="A510" s="204"/>
      <c r="B510" s="153" t="str">
        <f>B463</f>
        <v>C3.3</v>
      </c>
      <c r="C510" s="151" t="str">
        <f>C463</f>
        <v>CONCRETE KERBING, CONCRETE CHANNELLING, CHUTES AND DOWNPIPES, AND CONCRETE LININGS FOR OPEN DRAINS</v>
      </c>
      <c r="D510" s="23"/>
      <c r="E510" s="23"/>
      <c r="F510" s="24"/>
      <c r="G510" s="26"/>
      <c r="H510" s="278">
        <f>SUM(H467:H509)</f>
        <v>0</v>
      </c>
      <c r="I510" s="293"/>
    </row>
    <row r="512" spans="1:9" s="204" customFormat="1" x14ac:dyDescent="0.25">
      <c r="B512" s="215"/>
      <c r="C512" s="203"/>
      <c r="D512" s="216"/>
      <c r="E512" s="216"/>
      <c r="F512" s="216"/>
    </row>
    <row r="513" spans="1:9" ht="12" x14ac:dyDescent="0.25">
      <c r="B513" s="105" t="s">
        <v>7</v>
      </c>
      <c r="C513" s="208"/>
      <c r="D513" s="209"/>
      <c r="E513" s="209"/>
      <c r="F513" s="483" t="str">
        <f>"SECTION "&amp;B517</f>
        <v>SECTION C20.1</v>
      </c>
      <c r="G513" s="483"/>
      <c r="H513" s="484"/>
      <c r="I513" s="292"/>
    </row>
    <row r="514" spans="1:9" s="204" customFormat="1" ht="8.1" customHeight="1" x14ac:dyDescent="0.25">
      <c r="B514" s="72"/>
      <c r="C514" s="220"/>
      <c r="D514" s="220"/>
      <c r="E514" s="220"/>
      <c r="F514" s="220"/>
      <c r="G514" s="220"/>
      <c r="H514" s="221"/>
      <c r="I514" s="155"/>
    </row>
    <row r="515" spans="1:9" s="218" customFormat="1" ht="20.100000000000001" customHeight="1" x14ac:dyDescent="0.25">
      <c r="B515" s="27" t="s">
        <v>8</v>
      </c>
      <c r="C515" s="25" t="s">
        <v>1</v>
      </c>
      <c r="D515" s="25" t="s">
        <v>2</v>
      </c>
      <c r="E515" s="25" t="s">
        <v>3</v>
      </c>
      <c r="F515" s="25" t="s">
        <v>4</v>
      </c>
      <c r="G515" s="25" t="s">
        <v>5</v>
      </c>
      <c r="H515" s="25" t="s">
        <v>6</v>
      </c>
      <c r="I515" s="43"/>
    </row>
    <row r="516" spans="1:9" s="204" customFormat="1" x14ac:dyDescent="0.2">
      <c r="B516" s="21"/>
      <c r="C516" s="1"/>
      <c r="D516" s="4"/>
      <c r="E516" s="4"/>
      <c r="F516" s="271"/>
      <c r="G516" s="274"/>
      <c r="H516" s="274" t="str">
        <f t="shared" ref="H516:H529" si="22">IF(D516="","",F516*G516)</f>
        <v/>
      </c>
      <c r="I516" s="44"/>
    </row>
    <row r="517" spans="1:9" s="204" customFormat="1" ht="24" x14ac:dyDescent="0.2">
      <c r="B517" s="22" t="s">
        <v>189</v>
      </c>
      <c r="C517" s="3" t="s">
        <v>378</v>
      </c>
      <c r="D517" s="2"/>
      <c r="E517" s="2"/>
      <c r="F517" s="2"/>
      <c r="G517" s="6"/>
      <c r="H517" s="6" t="str">
        <f t="shared" si="22"/>
        <v/>
      </c>
      <c r="I517" s="44"/>
    </row>
    <row r="518" spans="1:9" s="204" customFormat="1" x14ac:dyDescent="0.2">
      <c r="B518" s="21"/>
      <c r="C518" s="1"/>
      <c r="D518" s="2"/>
      <c r="E518" s="2"/>
      <c r="F518" s="2"/>
      <c r="G518" s="6"/>
      <c r="H518" s="6" t="str">
        <f t="shared" si="22"/>
        <v/>
      </c>
      <c r="I518" s="44"/>
    </row>
    <row r="519" spans="1:9" s="219" customFormat="1" ht="12" x14ac:dyDescent="0.25">
      <c r="B519" s="22" t="s">
        <v>190</v>
      </c>
      <c r="C519" s="3" t="s">
        <v>191</v>
      </c>
      <c r="D519" s="441"/>
      <c r="E519" s="441"/>
      <c r="F519" s="441"/>
      <c r="G519" s="442"/>
      <c r="H519" s="442" t="str">
        <f t="shared" si="22"/>
        <v/>
      </c>
      <c r="I519" s="427"/>
    </row>
    <row r="520" spans="1:9" s="204" customFormat="1" x14ac:dyDescent="0.2">
      <c r="B520" s="21"/>
      <c r="C520" s="1"/>
      <c r="D520" s="2"/>
      <c r="E520" s="2"/>
      <c r="F520" s="2"/>
      <c r="G520" s="6"/>
      <c r="H520" s="6" t="str">
        <f t="shared" si="22"/>
        <v/>
      </c>
      <c r="I520" s="44"/>
    </row>
    <row r="521" spans="1:9" ht="29.25" customHeight="1" x14ac:dyDescent="0.25">
      <c r="B521" s="33" t="s">
        <v>190</v>
      </c>
      <c r="C521" s="7" t="s">
        <v>379</v>
      </c>
      <c r="D521" s="8" t="s">
        <v>195</v>
      </c>
      <c r="E521" s="8"/>
      <c r="F521" s="8">
        <v>1</v>
      </c>
      <c r="G521" s="388">
        <v>100000</v>
      </c>
      <c r="H521" s="375">
        <f t="shared" si="22"/>
        <v>100000</v>
      </c>
      <c r="I521" s="318"/>
    </row>
    <row r="522" spans="1:9" s="204" customFormat="1" x14ac:dyDescent="0.2">
      <c r="B522" s="21"/>
      <c r="C522" s="1"/>
      <c r="D522" s="2"/>
      <c r="E522" s="2"/>
      <c r="F522" s="2"/>
      <c r="G522" s="6"/>
      <c r="H522" s="6" t="str">
        <f>IF(D522="","",F522*G522)</f>
        <v/>
      </c>
      <c r="I522" s="44"/>
    </row>
    <row r="523" spans="1:9" s="204" customFormat="1" ht="31.5" customHeight="1" x14ac:dyDescent="0.25">
      <c r="B523" s="21"/>
      <c r="C523" s="1" t="s">
        <v>380</v>
      </c>
      <c r="D523" s="2" t="s">
        <v>34</v>
      </c>
      <c r="E523" s="2"/>
      <c r="F523" s="320">
        <f>H521</f>
        <v>100000</v>
      </c>
      <c r="G523" s="15">
        <v>0</v>
      </c>
      <c r="H523" s="308">
        <f>IF(D523="","",F523*G523)</f>
        <v>0</v>
      </c>
      <c r="I523" s="318"/>
    </row>
    <row r="524" spans="1:9" s="204" customFormat="1" ht="21.75" customHeight="1" x14ac:dyDescent="0.2">
      <c r="B524" s="21"/>
      <c r="C524" s="1"/>
      <c r="D524" s="2"/>
      <c r="E524" s="2"/>
      <c r="F524" s="2"/>
      <c r="G524" s="6"/>
      <c r="H524" s="6" t="str">
        <f t="shared" si="22"/>
        <v/>
      </c>
      <c r="I524" s="79"/>
    </row>
    <row r="525" spans="1:9" s="204" customFormat="1" x14ac:dyDescent="0.2">
      <c r="B525" s="21"/>
      <c r="C525" s="1"/>
      <c r="D525" s="2"/>
      <c r="E525" s="2"/>
      <c r="F525" s="2"/>
      <c r="G525" s="6"/>
      <c r="H525" s="6" t="str">
        <f t="shared" si="22"/>
        <v/>
      </c>
      <c r="I525" s="79"/>
    </row>
    <row r="526" spans="1:9" s="204" customFormat="1" x14ac:dyDescent="0.2">
      <c r="B526" s="21"/>
      <c r="C526" s="1"/>
      <c r="D526" s="2"/>
      <c r="E526" s="2"/>
      <c r="F526" s="313"/>
      <c r="G526" s="314"/>
      <c r="H526" s="315"/>
      <c r="I526" s="79"/>
    </row>
    <row r="527" spans="1:9" s="97" customFormat="1" ht="12" customHeight="1" x14ac:dyDescent="0.2">
      <c r="A527" s="204"/>
      <c r="B527" s="21"/>
      <c r="C527" s="1"/>
      <c r="D527" s="4"/>
      <c r="E527" s="4"/>
      <c r="F527" s="271"/>
      <c r="G527" s="274"/>
      <c r="H527" s="274" t="str">
        <f t="shared" si="22"/>
        <v/>
      </c>
      <c r="I527" s="44"/>
    </row>
    <row r="528" spans="1:9" s="97" customFormat="1" ht="12" customHeight="1" x14ac:dyDescent="0.2">
      <c r="A528" s="204"/>
      <c r="B528" s="21"/>
      <c r="C528" s="1"/>
      <c r="D528" s="4"/>
      <c r="E528" s="4"/>
      <c r="F528" s="271"/>
      <c r="G528" s="274"/>
      <c r="H528" s="274" t="str">
        <f t="shared" si="22"/>
        <v/>
      </c>
      <c r="I528" s="44"/>
    </row>
    <row r="529" spans="1:9" s="97" customFormat="1" ht="12" customHeight="1" x14ac:dyDescent="0.2">
      <c r="A529" s="204"/>
      <c r="B529" s="21"/>
      <c r="C529" s="1"/>
      <c r="D529" s="4"/>
      <c r="E529" s="4"/>
      <c r="F529" s="271"/>
      <c r="G529" s="274"/>
      <c r="H529" s="274" t="str">
        <f t="shared" si="22"/>
        <v/>
      </c>
      <c r="I529" s="44"/>
    </row>
    <row r="530" spans="1:9" s="97" customFormat="1" ht="22.5" customHeight="1" x14ac:dyDescent="0.25">
      <c r="A530" s="204"/>
      <c r="B530" s="153" t="str">
        <f>B517</f>
        <v>C20.1</v>
      </c>
      <c r="C530" s="151" t="str">
        <f>C517</f>
        <v>TESTING MATERIALS AND JUDGEMENT OF WORKMANSHIP</v>
      </c>
      <c r="D530" s="23"/>
      <c r="E530" s="23"/>
      <c r="F530" s="24"/>
      <c r="G530" s="26"/>
      <c r="H530" s="278">
        <f>SUM(H515:H529)</f>
        <v>100000</v>
      </c>
      <c r="I530" s="293"/>
    </row>
    <row r="531" spans="1:9" s="204" customFormat="1" ht="6" customHeight="1" x14ac:dyDescent="0.25">
      <c r="B531" s="215"/>
      <c r="C531" s="203"/>
      <c r="D531" s="216"/>
      <c r="E531" s="216"/>
      <c r="F531" s="216"/>
    </row>
    <row r="532" spans="1:9" s="204" customFormat="1" x14ac:dyDescent="0.25">
      <c r="B532" s="215"/>
      <c r="C532" s="203"/>
      <c r="D532" s="216"/>
      <c r="E532" s="216"/>
      <c r="F532" s="216"/>
    </row>
  </sheetData>
  <mergeCells count="15">
    <mergeCell ref="B2:H2"/>
    <mergeCell ref="F513:H513"/>
    <mergeCell ref="F5:H5"/>
    <mergeCell ref="F105:H105"/>
    <mergeCell ref="F195:H195"/>
    <mergeCell ref="F245:H245"/>
    <mergeCell ref="F298:H298"/>
    <mergeCell ref="F346:H346"/>
    <mergeCell ref="C369:C370"/>
    <mergeCell ref="B3:G3"/>
    <mergeCell ref="F459:H459"/>
    <mergeCell ref="F366:H366"/>
    <mergeCell ref="F384:H384"/>
    <mergeCell ref="C371:C372"/>
    <mergeCell ref="C377:C378"/>
  </mergeCells>
  <phoneticPr fontId="0" type="noConversion"/>
  <conditionalFormatting sqref="F482">
    <cfRule type="cellIs" dxfId="42" priority="7" stopIfTrue="1" operator="equal">
      <formula>0</formula>
    </cfRule>
  </conditionalFormatting>
  <conditionalFormatting sqref="F487">
    <cfRule type="cellIs" dxfId="41" priority="4" stopIfTrue="1" operator="equal">
      <formula>0</formula>
    </cfRule>
  </conditionalFormatting>
  <conditionalFormatting sqref="F491">
    <cfRule type="cellIs" dxfId="40" priority="5" stopIfTrue="1" operator="equal">
      <formula>0</formula>
    </cfRule>
  </conditionalFormatting>
  <conditionalFormatting sqref="G138">
    <cfRule type="expression" dxfId="39" priority="1021">
      <formula>AND(#REF!=FALSE,$D138&lt;&gt;"P C Sum",$D138&lt;&gt;"PC Sum",$D138&lt;&gt;"P Sum",$D138&lt;&gt;"Prov Sum")</formula>
    </cfRule>
  </conditionalFormatting>
  <conditionalFormatting sqref="G293 H463:H506">
    <cfRule type="cellIs" dxfId="38" priority="15" stopIfTrue="1" operator="lessThan">
      <formula>0.005</formula>
    </cfRule>
  </conditionalFormatting>
  <conditionalFormatting sqref="G456">
    <cfRule type="expression" dxfId="37" priority="921">
      <formula>AND(#REF!=FALSE,#REF!&lt;&gt;"P C Sum",#REF!&lt;&gt;"PC Sum",#REF!&lt;&gt;"P Sum",#REF!&lt;&gt;"Prov Sum")</formula>
    </cfRule>
  </conditionalFormatting>
  <conditionalFormatting sqref="G8:H8 G65:H69 G70 G71:H71 G72 G73:H76 G77 G78:H78 G79 G80:H80 G81 G82:H84 G85 G86:H86 G87 G88:H90 G91 G92:H102 G301:H301 G343:H343">
    <cfRule type="expression" dxfId="36" priority="144">
      <formula>AND(#REF!=FALSE,$D8&lt;&gt;"P C Sum",$D8&lt;&gt;"PC Sum",$D8&lt;&gt;"P Sum",$D8&lt;&gt;"Prov Sum")</formula>
    </cfRule>
  </conditionalFormatting>
  <conditionalFormatting sqref="G108:H108 G126:H137 H138">
    <cfRule type="expression" dxfId="35" priority="1023">
      <formula>AND(#REF!=FALSE,$D108&lt;&gt;"P C Sum",$D108&lt;&gt;"PC Sum",$D108&lt;&gt;"P Sum",$D108&lt;&gt;"Prov Sum")</formula>
    </cfRule>
  </conditionalFormatting>
  <conditionalFormatting sqref="G139:H192">
    <cfRule type="expression" dxfId="34" priority="1020">
      <formula>AND(#REF!=FALSE,$D139&lt;&gt;"P C Sum",$D139&lt;&gt;"PC Sum",$D139&lt;&gt;"P Sum",$D139&lt;&gt;"Prov Sum")</formula>
    </cfRule>
  </conditionalFormatting>
  <conditionalFormatting sqref="G198:H198">
    <cfRule type="expression" dxfId="33" priority="968">
      <formula>AND(#REF!=FALSE,$D198&lt;&gt;"P C Sum",$D198&lt;&gt;"PC Sum",$D198&lt;&gt;"P Sum",$D198&lt;&gt;"Prov Sum")</formula>
    </cfRule>
  </conditionalFormatting>
  <conditionalFormatting sqref="G248:H252">
    <cfRule type="expression" dxfId="32" priority="1014">
      <formula>AND(#REF!=FALSE,#REF!&lt;&gt;"P C Sum",#REF!&lt;&gt;"PC Sum",#REF!&lt;&gt;"P Sum",#REF!&lt;&gt;"Prov Sum")</formula>
    </cfRule>
  </conditionalFormatting>
  <conditionalFormatting sqref="G252:H252 G359:H363 G380:H381 G507:H510 G526:H530">
    <cfRule type="expression" dxfId="31" priority="1016">
      <formula>AND(#REF!=FALSE,$D252&lt;&gt;"P C Sum",$D252&lt;&gt;"PC Sum",$D252&lt;&gt;"P Sum",$D252&lt;&gt;"Prov Sum")</formula>
    </cfRule>
  </conditionalFormatting>
  <conditionalFormatting sqref="G350:H350">
    <cfRule type="expression" dxfId="30" priority="78">
      <formula>AND(#REF!=FALSE,$D350&lt;&gt;"P C Sum",$D350&lt;&gt;"PC Sum",$D350&lt;&gt;"P Sum",$D350&lt;&gt;"Prov Sum")</formula>
    </cfRule>
  </conditionalFormatting>
  <conditionalFormatting sqref="G425:H437">
    <cfRule type="expression" dxfId="29" priority="899">
      <formula>AND(#REF!=FALSE,$D425&lt;&gt;"P C Sum",$D425&lt;&gt;"PC Sum",$D425&lt;&gt;"P Sum",$D425&lt;&gt;"Prov Sum")</formula>
    </cfRule>
  </conditionalFormatting>
  <conditionalFormatting sqref="G438:H455">
    <cfRule type="expression" dxfId="28" priority="914">
      <formula>AND(#REF!=FALSE,$D438&lt;&gt;"P C Sum",$D438&lt;&gt;"PC Sum",$D438&lt;&gt;"P Sum",$D438&lt;&gt;"Prov Sum")</formula>
    </cfRule>
  </conditionalFormatting>
  <conditionalFormatting sqref="G462:H462">
    <cfRule type="expression" dxfId="27" priority="884">
      <formula>AND(#REF!=FALSE,$D462&lt;&gt;"P C Sum",$D462&lt;&gt;"PC Sum",$D462&lt;&gt;"P Sum",$D462&lt;&gt;"Prov Sum")</formula>
    </cfRule>
  </conditionalFormatting>
  <conditionalFormatting sqref="G516:H516">
    <cfRule type="expression" dxfId="26" priority="865">
      <formula>AND(#REF!=FALSE,$D516&lt;&gt;"P C Sum",$D516&lt;&gt;"PC Sum",$D516&lt;&gt;"P Sum",$D516&lt;&gt;"Prov Sum")</formula>
    </cfRule>
  </conditionalFormatting>
  <conditionalFormatting sqref="H70">
    <cfRule type="expression" dxfId="25" priority="44">
      <formula>AND(#REF!=FALSE,$D70&lt;&gt;"P C Sum",$D70&lt;&gt;"PC Sum",$D70&lt;&gt;"P Sum",$D70&lt;&gt;"Prov Sum")</formula>
    </cfRule>
  </conditionalFormatting>
  <conditionalFormatting sqref="H72">
    <cfRule type="expression" dxfId="24" priority="45">
      <formula>AND(#REF!=FALSE,$D72&lt;&gt;"P C Sum",$D72&lt;&gt;"PC Sum",$D72&lt;&gt;"P Sum",$D72&lt;&gt;"Prov Sum")</formula>
    </cfRule>
  </conditionalFormatting>
  <conditionalFormatting sqref="H77">
    <cfRule type="expression" dxfId="23" priority="47">
      <formula>AND(#REF!=FALSE,$D77&lt;&gt;"P C Sum",$D77&lt;&gt;"PC Sum",$D77&lt;&gt;"P Sum",$D77&lt;&gt;"Prov Sum")</formula>
    </cfRule>
  </conditionalFormatting>
  <conditionalFormatting sqref="H79">
    <cfRule type="expression" dxfId="22" priority="48">
      <formula>AND(#REF!=FALSE,$D79&lt;&gt;"P C Sum",$D79&lt;&gt;"PC Sum",$D79&lt;&gt;"P Sum",$D79&lt;&gt;"Prov Sum")</formula>
    </cfRule>
  </conditionalFormatting>
  <conditionalFormatting sqref="H81">
    <cfRule type="expression" dxfId="21" priority="49">
      <formula>AND(#REF!=FALSE,$D81&lt;&gt;"P C Sum",$D81&lt;&gt;"PC Sum",$D81&lt;&gt;"P Sum",$D81&lt;&gt;"Prov Sum")</formula>
    </cfRule>
  </conditionalFormatting>
  <conditionalFormatting sqref="H85">
    <cfRule type="expression" dxfId="20" priority="50">
      <formula>AND(#REF!=FALSE,$D85&lt;&gt;"P C Sum",$D85&lt;&gt;"PC Sum",$D85&lt;&gt;"P Sum",$D85&lt;&gt;"Prov Sum")</formula>
    </cfRule>
  </conditionalFormatting>
  <conditionalFormatting sqref="H87">
    <cfRule type="expression" dxfId="19" priority="51">
      <formula>AND(#REF!=FALSE,$D87&lt;&gt;"P C Sum",$D87&lt;&gt;"PC Sum",$D87&lt;&gt;"P Sum",$D87&lt;&gt;"Prov Sum")</formula>
    </cfRule>
  </conditionalFormatting>
  <conditionalFormatting sqref="H91">
    <cfRule type="expression" dxfId="18" priority="27">
      <formula>AND(#REF!=FALSE,$D91&lt;&gt;"P C Sum",$D91&lt;&gt;"PC Sum",$D91&lt;&gt;"P Sum",$D91&lt;&gt;"Prov Sum")</formula>
    </cfRule>
  </conditionalFormatting>
  <conditionalFormatting sqref="H201:H243">
    <cfRule type="cellIs" dxfId="17" priority="16" stopIfTrue="1" operator="lessThan">
      <formula>0.005</formula>
    </cfRule>
  </conditionalFormatting>
  <conditionalFormatting sqref="H249">
    <cfRule type="expression" dxfId="16" priority="988">
      <formula>AND(#REF!=FALSE,$D249&lt;&gt;"P C Sum",$D249&lt;&gt;"PC Sum",$D249&lt;&gt;"P Sum",$D249&lt;&gt;"Prov Sum")</formula>
    </cfRule>
    <cfRule type="cellIs" dxfId="15" priority="989" stopIfTrue="1" operator="lessThan">
      <formula>0.005</formula>
    </cfRule>
    <cfRule type="cellIs" dxfId="14" priority="1015" stopIfTrue="1" operator="lessThan">
      <formula>0.005</formula>
    </cfRule>
  </conditionalFormatting>
  <conditionalFormatting sqref="H252">
    <cfRule type="cellIs" dxfId="13" priority="1017" stopIfTrue="1" operator="lessThan">
      <formula>0.005</formula>
    </cfRule>
  </conditionalFormatting>
  <conditionalFormatting sqref="H253:H295">
    <cfRule type="cellIs" dxfId="12" priority="9" stopIfTrue="1" operator="lessThan">
      <formula>0.005</formula>
    </cfRule>
  </conditionalFormatting>
  <conditionalFormatting sqref="H387:H424">
    <cfRule type="cellIs" dxfId="11" priority="8" stopIfTrue="1" operator="lessThan">
      <formula>0.005</formula>
    </cfRule>
  </conditionalFormatting>
  <conditionalFormatting sqref="H449:H454">
    <cfRule type="cellIs" dxfId="10" priority="913" stopIfTrue="1" operator="lessThan">
      <formula>0.005</formula>
    </cfRule>
  </conditionalFormatting>
  <conditionalFormatting sqref="H456">
    <cfRule type="expression" dxfId="9" priority="918">
      <formula>AND(#REF!=FALSE,$D456&lt;&gt;"P C Sum",$D456&lt;&gt;"PC Sum",$D456&lt;&gt;"P Sum",$D456&lt;&gt;"Prov Sum")</formula>
    </cfRule>
  </conditionalFormatting>
  <conditionalFormatting sqref="H521">
    <cfRule type="cellIs" dxfId="8" priority="2" stopIfTrue="1" operator="lessThan">
      <formula>0.005</formula>
    </cfRule>
  </conditionalFormatting>
  <conditionalFormatting sqref="H523">
    <cfRule type="cellIs" dxfId="7" priority="1" stopIfTrue="1" operator="lessThan">
      <formula>0.005</formula>
    </cfRule>
  </conditionalFormatting>
  <dataValidations count="1">
    <dataValidation type="custom" allowBlank="1" showInputMessage="1" showErrorMessage="1" errorTitle="Invalid rate" error="A value with an invalid decimal part_x000a_was entered." sqref="G387:G455 G463:G506" xr:uid="{33D074D2-DE25-44ED-856D-282F19D6286F}">
      <formula1>(G387)-TRUNC(G387,2)=0</formula1>
    </dataValidation>
  </dataValidations>
  <pageMargins left="0.43307086614173229" right="0.31496062992125984" top="0.43307086614173229" bottom="0.62992125984251968" header="0.35433070866141736" footer="0.31496062992125984"/>
  <pageSetup paperSize="9" scale="36" firstPageNumber="31" orientation="portrait" useFirstPageNumber="1" r:id="rId1"/>
  <headerFooter alignWithMargins="0">
    <oddHeader xml:space="preserve">&amp;R&amp;"Arial,Bold Italic"
</oddHeader>
    <oddFooter>&amp;L&amp;"Arial,Bold"&amp;8_______________________________________________________________________________________________________________________
ZNT 4198/17T Standard Quotation Document Ver. 2019-09-02&amp;C&amp;"Arial,Bold"&amp;9C&amp;P</oddFooter>
  </headerFooter>
  <rowBreaks count="7" manualBreakCount="7">
    <brk id="102" max="7" man="1"/>
    <brk id="243" max="7" man="1"/>
    <brk id="343" max="7" man="1"/>
    <brk id="381" max="7" man="1"/>
    <brk id="456" max="7" man="1"/>
    <brk id="510" max="7" man="1"/>
    <brk id="530" max="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3" tint="0.59999389629810485"/>
  </sheetPr>
  <dimension ref="B1:L27"/>
  <sheetViews>
    <sheetView showGridLines="0" view="pageBreakPreview" topLeftCell="A10" zoomScaleNormal="100" zoomScaleSheetLayoutView="100" zoomScalePageLayoutView="150" workbookViewId="0">
      <selection activeCell="B14" sqref="B14"/>
    </sheetView>
  </sheetViews>
  <sheetFormatPr defaultColWidth="8.88671875" defaultRowHeight="13.2" x14ac:dyDescent="0.25"/>
  <cols>
    <col min="1" max="1" width="2" style="30" customWidth="1"/>
    <col min="2" max="2" width="8.44140625" style="38" customWidth="1"/>
    <col min="3" max="3" width="55.88671875" style="41" customWidth="1"/>
    <col min="4" max="4" width="6.5546875" style="41" customWidth="1"/>
    <col min="5" max="5" width="21.88671875" style="42" customWidth="1"/>
    <col min="6" max="6" width="1.44140625" style="30" customWidth="1"/>
    <col min="7" max="7" width="9.6640625" style="30" customWidth="1"/>
    <col min="8" max="8" width="17.109375" style="180" customWidth="1"/>
    <col min="9" max="9" width="11.5546875" style="30" bestFit="1" customWidth="1"/>
    <col min="10" max="10" width="8.88671875" style="30"/>
    <col min="11" max="11" width="15.44140625" style="30" customWidth="1"/>
    <col min="12" max="12" width="12.5546875" style="30" customWidth="1"/>
    <col min="13" max="13" width="9.33203125" style="30" customWidth="1"/>
    <col min="14" max="16384" width="8.88671875" style="30"/>
  </cols>
  <sheetData>
    <row r="1" spans="2:12" x14ac:dyDescent="0.25">
      <c r="C1" s="38" t="e">
        <f>"Page C"&amp;Page_A</f>
        <v>#REF!</v>
      </c>
      <c r="E1" s="42">
        <f>E23</f>
        <v>486500</v>
      </c>
    </row>
    <row r="2" spans="2:12" s="28" customFormat="1" ht="18" customHeight="1" x14ac:dyDescent="0.25">
      <c r="B2" s="86"/>
      <c r="C2" s="36"/>
      <c r="D2" s="36"/>
      <c r="F2" s="276" t="e">
        <f>'P52-2 BoQ'!#REF!</f>
        <v>#REF!</v>
      </c>
      <c r="G2" s="29"/>
      <c r="H2" s="179"/>
      <c r="L2" s="29"/>
    </row>
    <row r="3" spans="2:12" s="28" customFormat="1" ht="16.5" customHeight="1" x14ac:dyDescent="0.25">
      <c r="B3" s="277"/>
      <c r="C3" s="36"/>
      <c r="D3" s="36"/>
      <c r="E3" s="29"/>
      <c r="F3" s="29"/>
      <c r="G3" s="29"/>
      <c r="H3" s="179"/>
      <c r="J3" s="35"/>
      <c r="K3" s="35"/>
      <c r="L3" s="29"/>
    </row>
    <row r="4" spans="2:12" s="28" customFormat="1" ht="13.5" customHeight="1" x14ac:dyDescent="0.25">
      <c r="B4" s="88"/>
      <c r="C4" s="36"/>
      <c r="D4" s="36"/>
      <c r="E4" s="29"/>
      <c r="F4" s="29"/>
      <c r="G4" s="29"/>
      <c r="H4" s="179"/>
      <c r="J4" s="35"/>
      <c r="K4" s="35"/>
      <c r="L4" s="29"/>
    </row>
    <row r="5" spans="2:12" s="28" customFormat="1" ht="13.5" customHeight="1" x14ac:dyDescent="0.25">
      <c r="B5" s="88"/>
      <c r="C5" s="36"/>
      <c r="D5" s="36"/>
      <c r="E5" s="29"/>
      <c r="F5" s="29"/>
      <c r="G5" s="29"/>
      <c r="H5" s="179"/>
      <c r="J5" s="35"/>
      <c r="K5" s="35"/>
      <c r="L5" s="29"/>
    </row>
    <row r="6" spans="2:12" ht="12.75" customHeight="1" x14ac:dyDescent="0.25">
      <c r="B6" s="488" t="str">
        <f>'P52-2 BoQ'!B5</f>
        <v>SCHEDULE A: ROADWORKS</v>
      </c>
      <c r="C6" s="489"/>
      <c r="D6" s="489"/>
      <c r="E6" s="489"/>
    </row>
    <row r="7" spans="2:12" ht="12.75" customHeight="1" x14ac:dyDescent="0.25">
      <c r="B7" s="80"/>
      <c r="C7" s="162"/>
      <c r="D7" s="162"/>
      <c r="E7" s="162"/>
    </row>
    <row r="8" spans="2:12" ht="12.75" customHeight="1" x14ac:dyDescent="0.25">
      <c r="B8" s="491" t="s">
        <v>229</v>
      </c>
      <c r="C8" s="491"/>
      <c r="D8" s="491"/>
      <c r="E8" s="491"/>
    </row>
    <row r="9" spans="2:12" ht="12.75" customHeight="1" x14ac:dyDescent="0.25">
      <c r="B9" s="87"/>
      <c r="C9" s="87"/>
      <c r="D9" s="87"/>
      <c r="E9" s="87"/>
    </row>
    <row r="10" spans="2:12" ht="25.5" customHeight="1" x14ac:dyDescent="0.25">
      <c r="B10" s="86"/>
      <c r="C10" s="86"/>
      <c r="D10" s="86"/>
      <c r="E10" s="86"/>
    </row>
    <row r="11" spans="2:12" ht="5.25" customHeight="1" thickBot="1" x14ac:dyDescent="0.3">
      <c r="B11" s="490"/>
      <c r="C11" s="490"/>
      <c r="D11" s="490"/>
      <c r="E11" s="490"/>
    </row>
    <row r="12" spans="2:12" s="39" customFormat="1" ht="24.9" customHeight="1" thickBot="1" x14ac:dyDescent="0.3">
      <c r="B12" s="176" t="s">
        <v>230</v>
      </c>
      <c r="C12" s="177" t="s">
        <v>1</v>
      </c>
      <c r="D12" s="280" t="s">
        <v>231</v>
      </c>
      <c r="E12" s="178" t="s">
        <v>6</v>
      </c>
      <c r="H12" s="181"/>
    </row>
    <row r="13" spans="2:12" ht="21" customHeight="1" x14ac:dyDescent="0.25">
      <c r="B13" s="173">
        <v>1.2</v>
      </c>
      <c r="C13" s="174" t="str">
        <f>'P52-2 BoQ'!C10</f>
        <v>GENERAL REQUIREMENTS AND PAYMENTS</v>
      </c>
      <c r="D13" s="288"/>
      <c r="E13" s="175">
        <f>'P52-2 BoQ'!H61</f>
        <v>15000</v>
      </c>
      <c r="G13" s="39"/>
      <c r="H13" s="167"/>
    </row>
    <row r="14" spans="2:12" ht="31.5" customHeight="1" x14ac:dyDescent="0.25">
      <c r="B14" s="31">
        <v>1.3</v>
      </c>
      <c r="C14" s="32" t="str">
        <f>'P52-2 BoQ'!C109</f>
        <v>CONTRACTOR'S ESTABLISHMENT ON SITE AND GENERAL OBLIGATIONS</v>
      </c>
      <c r="D14" s="288"/>
      <c r="E14" s="170">
        <f>'P52-2 BoQ'!H192</f>
        <v>0</v>
      </c>
      <c r="G14" s="39"/>
      <c r="H14" s="167"/>
    </row>
    <row r="15" spans="2:12" ht="21" customHeight="1" x14ac:dyDescent="0.25">
      <c r="B15" s="31">
        <v>1.4</v>
      </c>
      <c r="C15" s="32" t="str">
        <f>'P52-2 BoQ'!C199</f>
        <v>FACILITIES FOR THE ENGINEER</v>
      </c>
      <c r="D15" s="288"/>
      <c r="E15" s="170">
        <f>'P52-2 BoQ'!H296</f>
        <v>306500</v>
      </c>
      <c r="G15" s="39"/>
      <c r="H15" s="167"/>
    </row>
    <row r="16" spans="2:12" ht="21" customHeight="1" x14ac:dyDescent="0.25">
      <c r="B16" s="31">
        <v>1.5</v>
      </c>
      <c r="C16" s="32" t="str">
        <f>'P52-2 BoQ'!C302</f>
        <v>ACCOMMODATION OF TRAFFIC</v>
      </c>
      <c r="D16" s="288"/>
      <c r="E16" s="170">
        <f>'P52-2 BoQ'!H343</f>
        <v>15000</v>
      </c>
      <c r="G16" s="39"/>
      <c r="H16" s="167"/>
    </row>
    <row r="17" spans="2:8" ht="21" customHeight="1" x14ac:dyDescent="0.25">
      <c r="B17" s="31">
        <v>1.7</v>
      </c>
      <c r="C17" s="32" t="str">
        <f>'P52-2 BoQ'!C351</f>
        <v>LOADING AND HAULING</v>
      </c>
      <c r="D17" s="288"/>
      <c r="E17" s="170">
        <f>'P52-2 BoQ'!H363</f>
        <v>0</v>
      </c>
      <c r="G17" s="39"/>
      <c r="H17" s="167"/>
    </row>
    <row r="18" spans="2:8" ht="21" customHeight="1" x14ac:dyDescent="0.25">
      <c r="B18" s="31">
        <v>2.1</v>
      </c>
      <c r="C18" s="32" t="str">
        <f>'P52-2 BoQ'!C369</f>
        <v>GENERAL REQUIREMENTS AND TRENCHING FOR SERVICES</v>
      </c>
      <c r="D18" s="288"/>
      <c r="E18" s="170">
        <f>'P52-2 BoQ'!H381</f>
        <v>50000</v>
      </c>
      <c r="G18" s="39"/>
      <c r="H18" s="167"/>
    </row>
    <row r="19" spans="2:8" ht="21" customHeight="1" x14ac:dyDescent="0.25">
      <c r="B19" s="31">
        <v>3.2</v>
      </c>
      <c r="C19" s="32" t="str">
        <f>'P52-2 BoQ'!C388</f>
        <v xml:space="preserve"> CULVERTS</v>
      </c>
      <c r="D19" s="288"/>
      <c r="E19" s="170">
        <f>'P52-2 BoQ'!H456</f>
        <v>0</v>
      </c>
      <c r="G19" s="39"/>
      <c r="H19" s="167"/>
    </row>
    <row r="20" spans="2:8" ht="30" customHeight="1" x14ac:dyDescent="0.25">
      <c r="B20" s="31">
        <v>3.3</v>
      </c>
      <c r="C20" s="32" t="str">
        <f>'P52-2 BoQ'!C463</f>
        <v>CONCRETE KERBING, CONCRETE CHANNELLING, CHUTES AND DOWNPIPES, AND CONCRETE LININGS FOR OPEN DRAINS</v>
      </c>
      <c r="D20" s="288"/>
      <c r="E20" s="170">
        <f>'P52-2 BoQ'!H510</f>
        <v>0</v>
      </c>
      <c r="G20" s="39"/>
      <c r="H20" s="167"/>
    </row>
    <row r="21" spans="2:8" ht="21" customHeight="1" x14ac:dyDescent="0.25">
      <c r="B21" s="31">
        <v>20.100000000000001</v>
      </c>
      <c r="C21" s="32" t="str">
        <f>'P52-2 BoQ'!C517</f>
        <v>TESTING MATERIALS AND JUDGEMENT OF WORKMANSHIP</v>
      </c>
      <c r="D21" s="288"/>
      <c r="E21" s="170">
        <f>'P52-2 BoQ'!H530</f>
        <v>100000</v>
      </c>
      <c r="G21" s="39"/>
      <c r="H21" s="167"/>
    </row>
    <row r="22" spans="2:8" ht="24.75" customHeight="1" thickBot="1" x14ac:dyDescent="0.3">
      <c r="B22" s="168"/>
      <c r="C22" s="169"/>
      <c r="D22" s="281"/>
      <c r="E22" s="170"/>
      <c r="G22" s="39"/>
      <c r="H22" s="167"/>
    </row>
    <row r="23" spans="2:8" ht="23.4" customHeight="1" thickBot="1" x14ac:dyDescent="0.3">
      <c r="B23" s="189"/>
      <c r="C23" s="279" t="s">
        <v>232</v>
      </c>
      <c r="D23" s="185"/>
      <c r="E23" s="154">
        <f>SUM(E13:E22)</f>
        <v>486500</v>
      </c>
      <c r="H23" s="301"/>
    </row>
    <row r="24" spans="2:8" x14ac:dyDescent="0.25">
      <c r="E24" s="40"/>
      <c r="H24" s="301"/>
    </row>
    <row r="27" spans="2:8" x14ac:dyDescent="0.25">
      <c r="C27" s="30"/>
    </row>
  </sheetData>
  <mergeCells count="3">
    <mergeCell ref="B6:E6"/>
    <mergeCell ref="B11:E11"/>
    <mergeCell ref="B8:E8"/>
  </mergeCells>
  <conditionalFormatting sqref="E13:E23">
    <cfRule type="expression" dxfId="6" priority="3">
      <formula>#REF!=FALSE</formula>
    </cfRule>
  </conditionalFormatting>
  <pageMargins left="0.43307086614173229" right="0.31496062992125984" top="0.43307086614173229" bottom="0.62992125984251968" header="0.35433070866141736" footer="0.31496062992125984"/>
  <pageSetup paperSize="9" scale="92" firstPageNumber="31" orientation="portrait" r:id="rId1"/>
  <headerFooter alignWithMargins="0">
    <oddHeader xml:space="preserve">&amp;R&amp;"Arial,Bold Italic"
</oddHeader>
    <oddFooter>&amp;L&amp;"Arial,Bold"&amp;8_______________________________________________________________________________________________________________________
ZNT 4198/17T Standard Quotation Document Ver. 2019-09-02&amp;C&amp;"Arial,Bold"&amp;9C&amp;P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92D050"/>
  </sheetPr>
  <dimension ref="A1:J88"/>
  <sheetViews>
    <sheetView showGridLines="0" view="pageBreakPreview" zoomScaleNormal="125" zoomScaleSheetLayoutView="100" zoomScalePageLayoutView="125" workbookViewId="0">
      <pane xSplit="5" ySplit="2" topLeftCell="F27" activePane="bottomRight" state="frozen"/>
      <selection pane="topRight" activeCell="C24" sqref="C24"/>
      <selection pane="bottomLeft" activeCell="C24" sqref="C24"/>
      <selection pane="bottomRight" activeCell="M38" sqref="M38"/>
    </sheetView>
  </sheetViews>
  <sheetFormatPr defaultColWidth="11.109375" defaultRowHeight="13.2" x14ac:dyDescent="0.25"/>
  <cols>
    <col min="1" max="1" width="1.33203125" style="100" customWidth="1"/>
    <col min="2" max="2" width="7.44140625" style="202" customWidth="1"/>
    <col min="3" max="3" width="41.33203125" style="100" customWidth="1"/>
    <col min="4" max="4" width="9" style="101" customWidth="1"/>
    <col min="5" max="5" width="4.44140625" style="101" customWidth="1"/>
    <col min="6" max="6" width="10.88671875" style="102" customWidth="1"/>
    <col min="7" max="7" width="13.5546875" style="103" customWidth="1"/>
    <col min="8" max="8" width="15.33203125" style="103" customWidth="1"/>
    <col min="9" max="9" width="1.33203125" style="100" customWidth="1"/>
    <col min="11" max="11" width="11.44140625" style="100" bestFit="1" customWidth="1"/>
    <col min="12" max="16384" width="11.109375" style="100"/>
  </cols>
  <sheetData>
    <row r="1" spans="1:9" x14ac:dyDescent="0.25">
      <c r="A1" s="204"/>
      <c r="B1" s="205"/>
      <c r="C1" s="96" t="s">
        <v>56</v>
      </c>
      <c r="D1" s="97"/>
      <c r="E1" s="97"/>
      <c r="F1" s="97"/>
      <c r="G1" s="94"/>
      <c r="H1" s="206">
        <f>MAX(H2:H200)</f>
        <v>9156373.1799999997</v>
      </c>
      <c r="I1" s="207"/>
    </row>
    <row r="2" spans="1:9" x14ac:dyDescent="0.25">
      <c r="A2" s="94"/>
      <c r="B2" s="198" t="s">
        <v>0</v>
      </c>
      <c r="C2" s="199" t="s">
        <v>1</v>
      </c>
      <c r="D2" s="199" t="s">
        <v>2</v>
      </c>
      <c r="E2" s="199" t="s">
        <v>3</v>
      </c>
      <c r="F2" s="273" t="s">
        <v>4</v>
      </c>
      <c r="G2" s="273" t="s">
        <v>5</v>
      </c>
      <c r="H2" s="273" t="s">
        <v>6</v>
      </c>
      <c r="I2" s="98"/>
    </row>
    <row r="3" spans="1:9" s="94" customFormat="1" ht="12" x14ac:dyDescent="0.25">
      <c r="B3" s="95"/>
      <c r="C3" s="96"/>
      <c r="D3" s="97"/>
      <c r="F3" s="492"/>
      <c r="G3" s="492"/>
      <c r="H3" s="492"/>
      <c r="I3" s="98"/>
    </row>
    <row r="4" spans="1:9" s="94" customFormat="1" ht="12" x14ac:dyDescent="0.25">
      <c r="B4" s="99"/>
      <c r="C4" s="96"/>
      <c r="D4" s="97"/>
      <c r="E4" s="97"/>
      <c r="F4" s="97"/>
      <c r="H4" s="98"/>
      <c r="I4" s="98"/>
    </row>
    <row r="6" spans="1:9" s="104" customFormat="1" ht="12" x14ac:dyDescent="0.25">
      <c r="B6" s="105" t="s">
        <v>253</v>
      </c>
      <c r="C6" s="106"/>
      <c r="D6" s="107"/>
      <c r="E6" s="107"/>
      <c r="F6" s="483" t="s">
        <v>193</v>
      </c>
      <c r="G6" s="483"/>
      <c r="H6" s="484"/>
    </row>
    <row r="7" spans="1:9" s="104" customFormat="1" ht="20.100000000000001" customHeight="1" x14ac:dyDescent="0.25">
      <c r="B7" s="158"/>
      <c r="C7" s="156"/>
      <c r="D7" s="43"/>
      <c r="E7" s="43"/>
      <c r="F7" s="43"/>
      <c r="G7" s="43"/>
      <c r="H7" s="157"/>
    </row>
    <row r="8" spans="1:9" ht="8.1" customHeight="1" x14ac:dyDescent="0.25">
      <c r="B8" s="108"/>
      <c r="C8" s="109"/>
      <c r="D8" s="109"/>
      <c r="E8" s="109"/>
      <c r="F8" s="109"/>
      <c r="G8" s="109"/>
      <c r="H8" s="110"/>
    </row>
    <row r="9" spans="1:9" s="9" customFormat="1" ht="20.100000000000001" customHeight="1" x14ac:dyDescent="0.2">
      <c r="B9" s="111" t="s">
        <v>0</v>
      </c>
      <c r="C9" s="18" t="s">
        <v>1</v>
      </c>
      <c r="D9" s="18" t="s">
        <v>2</v>
      </c>
      <c r="E9" s="18" t="s">
        <v>3</v>
      </c>
      <c r="F9" s="112" t="s">
        <v>4</v>
      </c>
      <c r="G9" s="113" t="s">
        <v>5</v>
      </c>
      <c r="H9" s="114" t="s">
        <v>6</v>
      </c>
    </row>
    <row r="10" spans="1:9" s="115" customFormat="1" ht="12" customHeight="1" x14ac:dyDescent="0.2">
      <c r="B10" s="12"/>
      <c r="C10" s="4"/>
      <c r="D10" s="4"/>
      <c r="E10" s="4"/>
      <c r="F10" s="116"/>
      <c r="G10" s="51"/>
      <c r="H10" s="5" t="str">
        <f t="shared" ref="H10:H35" si="0">IF(D10="","",F10*G10)</f>
        <v/>
      </c>
    </row>
    <row r="11" spans="1:9" s="115" customFormat="1" ht="12" customHeight="1" x14ac:dyDescent="0.25">
      <c r="B11" s="117" t="s">
        <v>381</v>
      </c>
      <c r="C11" s="118" t="s">
        <v>209</v>
      </c>
      <c r="D11" s="4"/>
      <c r="E11" s="4"/>
      <c r="F11" s="62"/>
      <c r="G11" s="63"/>
      <c r="H11" s="64" t="str">
        <f t="shared" si="0"/>
        <v/>
      </c>
      <c r="I11" s="493"/>
    </row>
    <row r="12" spans="1:9" s="115" customFormat="1" ht="12" customHeight="1" x14ac:dyDescent="0.2">
      <c r="B12" s="60"/>
      <c r="C12" s="61"/>
      <c r="D12" s="4"/>
      <c r="E12" s="4"/>
      <c r="F12" s="62"/>
      <c r="G12" s="63"/>
      <c r="H12" s="64" t="str">
        <f t="shared" si="0"/>
        <v/>
      </c>
      <c r="I12" s="493"/>
    </row>
    <row r="13" spans="1:9" s="410" customFormat="1" ht="24" x14ac:dyDescent="0.25">
      <c r="B13" s="458" t="s">
        <v>382</v>
      </c>
      <c r="C13" s="3" t="s">
        <v>210</v>
      </c>
      <c r="D13" s="411"/>
      <c r="E13" s="411"/>
      <c r="F13" s="416"/>
      <c r="G13" s="417"/>
      <c r="H13" s="414" t="str">
        <f t="shared" si="0"/>
        <v/>
      </c>
      <c r="I13" s="415"/>
    </row>
    <row r="14" spans="1:9" s="115" customFormat="1" ht="11.4" x14ac:dyDescent="0.2">
      <c r="B14" s="21"/>
      <c r="C14" s="1"/>
      <c r="D14" s="4"/>
      <c r="E14" s="4"/>
      <c r="F14" s="62"/>
      <c r="G14" s="63"/>
      <c r="H14" s="64" t="str">
        <f t="shared" si="0"/>
        <v/>
      </c>
    </row>
    <row r="15" spans="1:9" s="410" customFormat="1" ht="36" x14ac:dyDescent="0.25">
      <c r="B15" s="22"/>
      <c r="C15" s="3" t="s">
        <v>211</v>
      </c>
      <c r="D15" s="411"/>
      <c r="E15" s="411"/>
      <c r="F15" s="412"/>
      <c r="G15" s="413"/>
      <c r="H15" s="414" t="str">
        <f t="shared" si="0"/>
        <v/>
      </c>
    </row>
    <row r="16" spans="1:9" s="115" customFormat="1" ht="11.4" x14ac:dyDescent="0.2">
      <c r="B16" s="21"/>
      <c r="C16" s="1"/>
      <c r="D16" s="4"/>
      <c r="E16" s="4"/>
      <c r="F16" s="73"/>
      <c r="G16" s="67"/>
      <c r="H16" s="64" t="str">
        <f t="shared" si="0"/>
        <v/>
      </c>
    </row>
    <row r="17" spans="2:8" s="318" customFormat="1" ht="69.599999999999994" x14ac:dyDescent="0.25">
      <c r="B17" s="33"/>
      <c r="C17" s="7" t="s">
        <v>212</v>
      </c>
      <c r="D17" s="8" t="s">
        <v>92</v>
      </c>
      <c r="E17" s="8"/>
      <c r="F17" s="459">
        <v>4</v>
      </c>
      <c r="G17" s="395">
        <v>0</v>
      </c>
      <c r="H17" s="396">
        <f t="shared" si="0"/>
        <v>0</v>
      </c>
    </row>
    <row r="18" spans="2:8" s="115" customFormat="1" ht="11.4" x14ac:dyDescent="0.2">
      <c r="B18" s="21"/>
      <c r="C18" s="1"/>
      <c r="D18" s="4"/>
      <c r="E18" s="4"/>
      <c r="F18" s="191"/>
      <c r="G18" s="245"/>
      <c r="H18" s="64" t="str">
        <f t="shared" si="0"/>
        <v/>
      </c>
    </row>
    <row r="19" spans="2:8" s="318" customFormat="1" ht="69.599999999999994" x14ac:dyDescent="0.25">
      <c r="B19" s="33"/>
      <c r="C19" s="7" t="s">
        <v>213</v>
      </c>
      <c r="D19" s="8" t="s">
        <v>92</v>
      </c>
      <c r="E19" s="8"/>
      <c r="F19" s="459">
        <v>3</v>
      </c>
      <c r="G19" s="395">
        <v>0</v>
      </c>
      <c r="H19" s="396">
        <f t="shared" si="0"/>
        <v>0</v>
      </c>
    </row>
    <row r="20" spans="2:8" s="115" customFormat="1" ht="11.4" x14ac:dyDescent="0.2">
      <c r="B20" s="21"/>
      <c r="C20" s="1"/>
      <c r="D20" s="4"/>
      <c r="E20" s="4"/>
      <c r="F20" s="191"/>
      <c r="G20" s="245"/>
      <c r="H20" s="64" t="str">
        <f t="shared" si="0"/>
        <v/>
      </c>
    </row>
    <row r="21" spans="2:8" s="318" customFormat="1" ht="69.599999999999994" x14ac:dyDescent="0.25">
      <c r="B21" s="33"/>
      <c r="C21" s="7" t="s">
        <v>214</v>
      </c>
      <c r="D21" s="8" t="s">
        <v>92</v>
      </c>
      <c r="E21" s="8"/>
      <c r="F21" s="459">
        <v>2</v>
      </c>
      <c r="G21" s="395">
        <v>0</v>
      </c>
      <c r="H21" s="396">
        <f t="shared" si="0"/>
        <v>0</v>
      </c>
    </row>
    <row r="22" spans="2:8" s="115" customFormat="1" ht="11.4" x14ac:dyDescent="0.2">
      <c r="B22" s="21"/>
      <c r="C22" s="1"/>
      <c r="D22" s="4"/>
      <c r="E22" s="4"/>
      <c r="F22" s="191"/>
      <c r="G22" s="245"/>
      <c r="H22" s="64" t="str">
        <f t="shared" si="0"/>
        <v/>
      </c>
    </row>
    <row r="23" spans="2:8" s="115" customFormat="1" ht="11.4" x14ac:dyDescent="0.2">
      <c r="B23" s="21"/>
      <c r="C23" s="74"/>
      <c r="D23" s="4"/>
      <c r="E23" s="4"/>
      <c r="F23" s="191"/>
      <c r="G23" s="245"/>
      <c r="H23" s="64" t="str">
        <f t="shared" si="0"/>
        <v/>
      </c>
    </row>
    <row r="24" spans="2:8" s="115" customFormat="1" ht="11.4" x14ac:dyDescent="0.2">
      <c r="B24" s="21"/>
      <c r="C24" s="74"/>
      <c r="D24" s="4"/>
      <c r="E24" s="4"/>
      <c r="F24" s="73"/>
      <c r="G24" s="67"/>
      <c r="H24" s="64" t="str">
        <f t="shared" si="0"/>
        <v/>
      </c>
    </row>
    <row r="25" spans="2:8" s="115" customFormat="1" ht="11.4" x14ac:dyDescent="0.2">
      <c r="B25" s="65"/>
      <c r="C25" s="1"/>
      <c r="D25" s="4"/>
      <c r="E25" s="4"/>
      <c r="F25" s="73"/>
      <c r="G25" s="67"/>
      <c r="H25" s="64" t="str">
        <f t="shared" si="0"/>
        <v/>
      </c>
    </row>
    <row r="26" spans="2:8" s="115" customFormat="1" ht="11.4" x14ac:dyDescent="0.2">
      <c r="B26" s="21"/>
      <c r="C26" s="1"/>
      <c r="D26" s="4"/>
      <c r="E26" s="4"/>
      <c r="F26" s="73"/>
      <c r="G26" s="67"/>
      <c r="H26" s="64" t="str">
        <f t="shared" si="0"/>
        <v/>
      </c>
    </row>
    <row r="27" spans="2:8" s="115" customFormat="1" ht="11.4" x14ac:dyDescent="0.2">
      <c r="B27" s="21"/>
      <c r="C27" s="1"/>
      <c r="D27" s="4"/>
      <c r="E27" s="4"/>
      <c r="F27" s="73"/>
      <c r="G27" s="67"/>
      <c r="H27" s="64" t="str">
        <f t="shared" si="0"/>
        <v/>
      </c>
    </row>
    <row r="28" spans="2:8" s="115" customFormat="1" ht="11.4" x14ac:dyDescent="0.2">
      <c r="B28" s="21"/>
      <c r="C28" s="1"/>
      <c r="D28" s="4"/>
      <c r="E28" s="4"/>
      <c r="F28" s="73"/>
      <c r="G28" s="67"/>
      <c r="H28" s="64" t="str">
        <f t="shared" si="0"/>
        <v/>
      </c>
    </row>
    <row r="29" spans="2:8" s="115" customFormat="1" ht="11.4" x14ac:dyDescent="0.2">
      <c r="B29" s="21"/>
      <c r="C29" s="74"/>
      <c r="D29" s="4"/>
      <c r="E29" s="4"/>
      <c r="F29" s="73"/>
      <c r="G29" s="67"/>
      <c r="H29" s="64" t="str">
        <f t="shared" si="0"/>
        <v/>
      </c>
    </row>
    <row r="30" spans="2:8" s="115" customFormat="1" ht="12" customHeight="1" x14ac:dyDescent="0.2">
      <c r="B30" s="65"/>
      <c r="C30" s="1"/>
      <c r="D30" s="4"/>
      <c r="E30" s="4"/>
      <c r="F30" s="73"/>
      <c r="G30" s="67"/>
      <c r="H30" s="64" t="str">
        <f t="shared" si="0"/>
        <v/>
      </c>
    </row>
    <row r="31" spans="2:8" s="115" customFormat="1" ht="12" customHeight="1" x14ac:dyDescent="0.2">
      <c r="B31" s="21"/>
      <c r="C31" s="1"/>
      <c r="D31" s="4"/>
      <c r="E31" s="4"/>
      <c r="F31" s="73"/>
      <c r="G31" s="67"/>
      <c r="H31" s="64" t="str">
        <f t="shared" si="0"/>
        <v/>
      </c>
    </row>
    <row r="32" spans="2:8" s="115" customFormat="1" ht="12" customHeight="1" x14ac:dyDescent="0.2">
      <c r="B32" s="21"/>
      <c r="C32" s="1"/>
      <c r="D32" s="4"/>
      <c r="E32" s="4"/>
      <c r="F32" s="73"/>
      <c r="G32" s="67"/>
      <c r="H32" s="64" t="str">
        <f t="shared" si="0"/>
        <v/>
      </c>
    </row>
    <row r="33" spans="2:9" s="115" customFormat="1" ht="12" customHeight="1" x14ac:dyDescent="0.2">
      <c r="B33" s="21"/>
      <c r="C33" s="1"/>
      <c r="D33" s="4"/>
      <c r="E33" s="4"/>
      <c r="F33" s="73"/>
      <c r="G33" s="67"/>
      <c r="H33" s="64" t="str">
        <f t="shared" si="0"/>
        <v/>
      </c>
    </row>
    <row r="34" spans="2:9" s="115" customFormat="1" ht="12" customHeight="1" x14ac:dyDescent="0.2">
      <c r="B34" s="21"/>
      <c r="C34" s="1"/>
      <c r="D34" s="4"/>
      <c r="E34" s="4"/>
      <c r="F34" s="73"/>
      <c r="G34" s="67"/>
      <c r="H34" s="64" t="str">
        <f t="shared" si="0"/>
        <v/>
      </c>
    </row>
    <row r="35" spans="2:9" s="119" customFormat="1" ht="11.4" x14ac:dyDescent="0.2">
      <c r="B35" s="120"/>
      <c r="C35" s="1"/>
      <c r="D35" s="92"/>
      <c r="E35" s="92"/>
      <c r="F35" s="121"/>
      <c r="G35" s="91"/>
      <c r="H35" s="64" t="str">
        <f t="shared" si="0"/>
        <v/>
      </c>
    </row>
    <row r="36" spans="2:9" s="43" customFormat="1" ht="24.75" customHeight="1" x14ac:dyDescent="0.25">
      <c r="B36" s="152" t="str">
        <f>B11</f>
        <v>F1000</v>
      </c>
      <c r="C36" s="151" t="str">
        <f>"TOTAL CARRIED FORWARD"&amp;IF(H36=H$1," TO SUMMARY","")</f>
        <v>TOTAL CARRIED FORWARD</v>
      </c>
      <c r="D36" s="122"/>
      <c r="E36" s="122"/>
      <c r="F36" s="123"/>
      <c r="G36" s="124"/>
      <c r="H36" s="125">
        <f>SUM(H9:H35)</f>
        <v>0</v>
      </c>
    </row>
    <row r="37" spans="2:9" s="119" customFormat="1" ht="15.75" customHeight="1" x14ac:dyDescent="0.25">
      <c r="B37" s="126"/>
      <c r="C37" s="127"/>
      <c r="D37" s="128"/>
      <c r="E37" s="128"/>
      <c r="F37" s="129"/>
      <c r="G37" s="130"/>
      <c r="H37" s="131"/>
    </row>
    <row r="38" spans="2:9" s="94" customFormat="1" ht="16.5" customHeight="1" x14ac:dyDescent="0.25">
      <c r="B38" s="99">
        <f>B4</f>
        <v>0</v>
      </c>
      <c r="C38" s="96"/>
      <c r="D38" s="97"/>
      <c r="E38" s="97"/>
      <c r="F38" s="97"/>
      <c r="G38" s="97"/>
      <c r="I38" s="98"/>
    </row>
    <row r="39" spans="2:9" s="119" customFormat="1" ht="15" customHeight="1" x14ac:dyDescent="0.2">
      <c r="B39" s="132"/>
      <c r="C39" s="132"/>
      <c r="D39" s="71"/>
      <c r="E39" s="71"/>
      <c r="F39" s="133"/>
      <c r="G39" s="134"/>
      <c r="H39" s="135"/>
    </row>
    <row r="40" spans="2:9" s="119" customFormat="1" ht="18.75" customHeight="1" x14ac:dyDescent="0.25">
      <c r="B40" s="494" t="str">
        <f>B6</f>
        <v>SCHEDULE F: CONTRACT PARTICIPATION GOALS</v>
      </c>
      <c r="C40" s="495"/>
      <c r="D40" s="43"/>
      <c r="E40" s="43"/>
      <c r="F40" s="499" t="str">
        <f>F6</f>
        <v>SCHEDULE F</v>
      </c>
      <c r="G40" s="499"/>
      <c r="H40" s="500"/>
    </row>
    <row r="41" spans="2:9" s="119" customFormat="1" ht="24.75" customHeight="1" x14ac:dyDescent="0.25">
      <c r="B41" s="496">
        <f>B7</f>
        <v>0</v>
      </c>
      <c r="C41" s="497"/>
      <c r="D41" s="497"/>
      <c r="E41" s="497"/>
      <c r="F41" s="497"/>
      <c r="G41" s="497"/>
      <c r="H41" s="498"/>
    </row>
    <row r="42" spans="2:9" s="119" customFormat="1" ht="24" customHeight="1" x14ac:dyDescent="0.25">
      <c r="B42" s="111" t="s">
        <v>0</v>
      </c>
      <c r="C42" s="18" t="s">
        <v>1</v>
      </c>
      <c r="D42" s="18" t="s">
        <v>2</v>
      </c>
      <c r="E42" s="18" t="s">
        <v>3</v>
      </c>
      <c r="F42" s="112" t="s">
        <v>4</v>
      </c>
      <c r="G42" s="113" t="s">
        <v>5</v>
      </c>
      <c r="H42" s="114" t="s">
        <v>6</v>
      </c>
    </row>
    <row r="43" spans="2:9" s="119" customFormat="1" ht="26.25" customHeight="1" x14ac:dyDescent="0.25">
      <c r="B43" s="136" t="s">
        <v>117</v>
      </c>
      <c r="C43" s="137"/>
      <c r="D43" s="138"/>
      <c r="E43" s="138"/>
      <c r="F43" s="139"/>
      <c r="G43" s="140"/>
      <c r="H43" s="141">
        <f>H36</f>
        <v>0</v>
      </c>
    </row>
    <row r="44" spans="2:9" s="115" customFormat="1" ht="12" customHeight="1" x14ac:dyDescent="0.2">
      <c r="B44" s="21"/>
      <c r="C44" s="1"/>
      <c r="D44" s="8"/>
      <c r="E44" s="8"/>
      <c r="F44" s="66"/>
      <c r="G44" s="67"/>
      <c r="H44" s="64" t="str">
        <f t="shared" ref="H44:H81" si="1">IF(D44="","",F44*G44)</f>
        <v/>
      </c>
    </row>
    <row r="45" spans="2:9" s="410" customFormat="1" ht="12" x14ac:dyDescent="0.25">
      <c r="B45" s="458" t="s">
        <v>254</v>
      </c>
      <c r="C45" s="3" t="s">
        <v>215</v>
      </c>
      <c r="D45" s="411"/>
      <c r="E45" s="411"/>
      <c r="F45" s="412"/>
      <c r="G45" s="413"/>
      <c r="H45" s="414" t="str">
        <f t="shared" si="1"/>
        <v/>
      </c>
    </row>
    <row r="46" spans="2:9" s="115" customFormat="1" ht="12" customHeight="1" x14ac:dyDescent="0.2">
      <c r="B46" s="65"/>
      <c r="C46" s="1"/>
      <c r="D46" s="4"/>
      <c r="E46" s="4"/>
      <c r="F46" s="73"/>
      <c r="G46" s="67"/>
      <c r="H46" s="64" t="str">
        <f t="shared" si="1"/>
        <v/>
      </c>
    </row>
    <row r="47" spans="2:9" s="115" customFormat="1" ht="34.200000000000003" x14ac:dyDescent="0.2">
      <c r="B47" s="21"/>
      <c r="C47" s="1" t="s">
        <v>216</v>
      </c>
      <c r="D47" s="4" t="s">
        <v>217</v>
      </c>
      <c r="E47" s="4"/>
      <c r="F47" s="62">
        <v>1</v>
      </c>
      <c r="G47" s="67">
        <v>7734124.4800000004</v>
      </c>
      <c r="H47" s="85">
        <f t="shared" si="1"/>
        <v>7734124.4800000004</v>
      </c>
    </row>
    <row r="48" spans="2:9" s="115" customFormat="1" ht="12" customHeight="1" x14ac:dyDescent="0.2">
      <c r="B48" s="21"/>
      <c r="C48" s="1"/>
      <c r="D48" s="4"/>
      <c r="E48" s="4"/>
      <c r="F48" s="73"/>
      <c r="G48" s="67"/>
      <c r="H48" s="85" t="str">
        <f t="shared" si="1"/>
        <v/>
      </c>
    </row>
    <row r="49" spans="2:8" s="115" customFormat="1" ht="22.8" x14ac:dyDescent="0.2">
      <c r="B49" s="21"/>
      <c r="C49" s="1" t="s">
        <v>218</v>
      </c>
      <c r="D49" s="4" t="s">
        <v>34</v>
      </c>
      <c r="E49" s="4"/>
      <c r="F49" s="62">
        <f>H47</f>
        <v>7734124.4800000004</v>
      </c>
      <c r="G49" s="317">
        <v>0</v>
      </c>
      <c r="H49" s="85">
        <f t="shared" si="1"/>
        <v>0</v>
      </c>
    </row>
    <row r="50" spans="2:8" s="115" customFormat="1" ht="12" customHeight="1" x14ac:dyDescent="0.2">
      <c r="B50" s="21"/>
      <c r="C50" s="1"/>
      <c r="D50" s="4"/>
      <c r="E50" s="4"/>
      <c r="F50" s="73"/>
      <c r="G50" s="67"/>
      <c r="H50" s="85" t="str">
        <f t="shared" si="1"/>
        <v/>
      </c>
    </row>
    <row r="51" spans="2:8" s="119" customFormat="1" ht="34.200000000000003" x14ac:dyDescent="0.2">
      <c r="B51" s="68"/>
      <c r="C51" s="7" t="s">
        <v>219</v>
      </c>
      <c r="D51" s="4" t="s">
        <v>217</v>
      </c>
      <c r="E51" s="4"/>
      <c r="F51" s="62">
        <v>1</v>
      </c>
      <c r="G51" s="380">
        <v>647248.69999999995</v>
      </c>
      <c r="H51" s="85">
        <f t="shared" si="1"/>
        <v>647248.69999999995</v>
      </c>
    </row>
    <row r="52" spans="2:8" s="115" customFormat="1" ht="12" customHeight="1" x14ac:dyDescent="0.2">
      <c r="B52" s="65"/>
      <c r="C52" s="1"/>
      <c r="D52" s="4"/>
      <c r="E52" s="4"/>
      <c r="F52" s="73"/>
      <c r="G52" s="67"/>
      <c r="H52" s="85" t="str">
        <f t="shared" si="1"/>
        <v/>
      </c>
    </row>
    <row r="53" spans="2:8" s="115" customFormat="1" ht="22.8" x14ac:dyDescent="0.2">
      <c r="B53" s="21"/>
      <c r="C53" s="1" t="s">
        <v>220</v>
      </c>
      <c r="D53" s="4" t="s">
        <v>34</v>
      </c>
      <c r="E53" s="4"/>
      <c r="F53" s="62">
        <f>H51</f>
        <v>647248.69999999995</v>
      </c>
      <c r="G53" s="317">
        <v>0</v>
      </c>
      <c r="H53" s="85">
        <f t="shared" si="1"/>
        <v>0</v>
      </c>
    </row>
    <row r="54" spans="2:8" s="115" customFormat="1" ht="12" customHeight="1" x14ac:dyDescent="0.2">
      <c r="B54" s="65"/>
      <c r="C54" s="1"/>
      <c r="D54" s="4"/>
      <c r="E54" s="4"/>
      <c r="F54" s="73"/>
      <c r="G54" s="67"/>
      <c r="H54" s="85" t="str">
        <f t="shared" si="1"/>
        <v/>
      </c>
    </row>
    <row r="55" spans="2:8" s="115" customFormat="1" ht="22.8" x14ac:dyDescent="0.2">
      <c r="B55" s="21"/>
      <c r="C55" s="1" t="s">
        <v>234</v>
      </c>
      <c r="D55" s="4" t="s">
        <v>63</v>
      </c>
      <c r="E55" s="4"/>
      <c r="F55" s="73">
        <v>1</v>
      </c>
      <c r="G55" s="67">
        <v>0</v>
      </c>
      <c r="H55" s="64">
        <f t="shared" si="1"/>
        <v>0</v>
      </c>
    </row>
    <row r="56" spans="2:8" s="115" customFormat="1" ht="12" customHeight="1" x14ac:dyDescent="0.2">
      <c r="B56" s="21"/>
      <c r="C56" s="1"/>
      <c r="D56" s="4"/>
      <c r="E56" s="4"/>
      <c r="F56" s="73"/>
      <c r="G56" s="163"/>
      <c r="H56" s="69" t="str">
        <f t="shared" si="1"/>
        <v/>
      </c>
    </row>
    <row r="57" spans="2:8" s="410" customFormat="1" ht="36" x14ac:dyDescent="0.25">
      <c r="B57" s="22" t="s">
        <v>255</v>
      </c>
      <c r="C57" s="3" t="s">
        <v>221</v>
      </c>
      <c r="D57" s="411"/>
      <c r="E57" s="411"/>
      <c r="F57" s="412"/>
      <c r="G57" s="460"/>
      <c r="H57" s="461" t="str">
        <f t="shared" si="1"/>
        <v/>
      </c>
    </row>
    <row r="58" spans="2:8" s="115" customFormat="1" ht="11.4" x14ac:dyDescent="0.2">
      <c r="B58" s="21"/>
      <c r="C58" s="1"/>
      <c r="D58" s="4"/>
      <c r="E58" s="4"/>
      <c r="F58" s="73"/>
      <c r="G58" s="164"/>
      <c r="H58" s="69" t="str">
        <f t="shared" si="1"/>
        <v/>
      </c>
    </row>
    <row r="59" spans="2:8" s="115" customFormat="1" ht="11.4" x14ac:dyDescent="0.2">
      <c r="B59" s="21"/>
      <c r="C59" s="1" t="s">
        <v>222</v>
      </c>
      <c r="D59" s="4"/>
      <c r="E59" s="4"/>
      <c r="F59" s="73"/>
      <c r="G59" s="164"/>
      <c r="H59" s="69" t="str">
        <f t="shared" si="1"/>
        <v/>
      </c>
    </row>
    <row r="60" spans="2:8" s="115" customFormat="1" ht="11.4" x14ac:dyDescent="0.2">
      <c r="B60" s="21"/>
      <c r="C60" s="1"/>
      <c r="D60" s="4"/>
      <c r="E60" s="4"/>
      <c r="F60" s="73"/>
      <c r="G60" s="164"/>
      <c r="H60" s="69" t="str">
        <f t="shared" si="1"/>
        <v/>
      </c>
    </row>
    <row r="61" spans="2:8" s="115" customFormat="1" ht="11.4" x14ac:dyDescent="0.2">
      <c r="B61" s="21"/>
      <c r="C61" s="74" t="s">
        <v>223</v>
      </c>
      <c r="D61" s="4" t="s">
        <v>195</v>
      </c>
      <c r="E61" s="4"/>
      <c r="F61" s="73">
        <v>1</v>
      </c>
      <c r="G61" s="164">
        <v>150000</v>
      </c>
      <c r="H61" s="69">
        <f t="shared" si="1"/>
        <v>150000</v>
      </c>
    </row>
    <row r="62" spans="2:8" s="115" customFormat="1" ht="11.4" x14ac:dyDescent="0.2">
      <c r="B62" s="21"/>
      <c r="C62" s="74"/>
      <c r="D62" s="4"/>
      <c r="E62" s="4"/>
      <c r="F62" s="73"/>
      <c r="G62" s="164"/>
      <c r="H62" s="69" t="str">
        <f t="shared" si="1"/>
        <v/>
      </c>
    </row>
    <row r="63" spans="2:8" s="115" customFormat="1" ht="22.8" x14ac:dyDescent="0.2">
      <c r="B63" s="21"/>
      <c r="C63" s="74" t="s">
        <v>224</v>
      </c>
      <c r="D63" s="4" t="s">
        <v>34</v>
      </c>
      <c r="E63" s="4"/>
      <c r="F63" s="62">
        <f>H61</f>
        <v>150000</v>
      </c>
      <c r="G63" s="166">
        <v>0</v>
      </c>
      <c r="H63" s="69">
        <f t="shared" si="1"/>
        <v>0</v>
      </c>
    </row>
    <row r="64" spans="2:8" s="115" customFormat="1" ht="11.4" x14ac:dyDescent="0.2">
      <c r="B64" s="21"/>
      <c r="C64" s="1"/>
      <c r="D64" s="4"/>
      <c r="E64" s="4"/>
      <c r="F64" s="73"/>
      <c r="G64" s="164"/>
      <c r="H64" s="69" t="str">
        <f t="shared" si="1"/>
        <v/>
      </c>
    </row>
    <row r="65" spans="2:8" s="410" customFormat="1" ht="12" x14ac:dyDescent="0.25">
      <c r="B65" s="22"/>
      <c r="C65" s="3" t="s">
        <v>225</v>
      </c>
      <c r="D65" s="411"/>
      <c r="E65" s="411"/>
      <c r="F65" s="412"/>
      <c r="G65" s="460"/>
      <c r="H65" s="461" t="str">
        <f t="shared" si="1"/>
        <v/>
      </c>
    </row>
    <row r="66" spans="2:8" s="115" customFormat="1" ht="11.4" x14ac:dyDescent="0.2">
      <c r="B66" s="21"/>
      <c r="C66" s="1"/>
      <c r="D66" s="4"/>
      <c r="E66" s="4"/>
      <c r="F66" s="73"/>
      <c r="G66" s="164"/>
      <c r="H66" s="69" t="str">
        <f t="shared" si="1"/>
        <v/>
      </c>
    </row>
    <row r="67" spans="2:8" s="115" customFormat="1" ht="11.4" x14ac:dyDescent="0.2">
      <c r="B67" s="21"/>
      <c r="C67" s="74" t="s">
        <v>223</v>
      </c>
      <c r="D67" s="4" t="s">
        <v>195</v>
      </c>
      <c r="E67" s="4"/>
      <c r="F67" s="73">
        <v>1</v>
      </c>
      <c r="G67" s="164">
        <v>200000</v>
      </c>
      <c r="H67" s="69">
        <f t="shared" si="1"/>
        <v>200000</v>
      </c>
    </row>
    <row r="68" spans="2:8" s="115" customFormat="1" ht="11.4" x14ac:dyDescent="0.2">
      <c r="B68" s="21"/>
      <c r="C68" s="74"/>
      <c r="D68" s="4"/>
      <c r="E68" s="4"/>
      <c r="F68" s="73"/>
      <c r="G68" s="164"/>
      <c r="H68" s="69" t="str">
        <f t="shared" si="1"/>
        <v/>
      </c>
    </row>
    <row r="69" spans="2:8" s="115" customFormat="1" ht="22.8" x14ac:dyDescent="0.2">
      <c r="B69" s="21"/>
      <c r="C69" s="74" t="s">
        <v>226</v>
      </c>
      <c r="D69" s="4" t="s">
        <v>34</v>
      </c>
      <c r="E69" s="4"/>
      <c r="F69" s="62">
        <f>H67</f>
        <v>200000</v>
      </c>
      <c r="G69" s="166">
        <v>0</v>
      </c>
      <c r="H69" s="69">
        <f t="shared" si="1"/>
        <v>0</v>
      </c>
    </row>
    <row r="70" spans="2:8" s="115" customFormat="1" ht="11.4" x14ac:dyDescent="0.2">
      <c r="B70" s="21"/>
      <c r="C70" s="1"/>
      <c r="D70" s="4"/>
      <c r="E70" s="4"/>
      <c r="F70" s="73"/>
      <c r="G70" s="164"/>
      <c r="H70" s="69" t="str">
        <f t="shared" si="1"/>
        <v/>
      </c>
    </row>
    <row r="71" spans="2:8" s="410" customFormat="1" ht="12" x14ac:dyDescent="0.25">
      <c r="B71" s="22"/>
      <c r="C71" s="3" t="s">
        <v>227</v>
      </c>
      <c r="D71" s="411"/>
      <c r="E71" s="411"/>
      <c r="F71" s="412"/>
      <c r="G71" s="460"/>
      <c r="H71" s="461" t="str">
        <f t="shared" si="1"/>
        <v/>
      </c>
    </row>
    <row r="72" spans="2:8" s="115" customFormat="1" ht="11.4" x14ac:dyDescent="0.2">
      <c r="B72" s="21"/>
      <c r="C72" s="1"/>
      <c r="D72" s="4"/>
      <c r="E72" s="4"/>
      <c r="F72" s="73"/>
      <c r="G72" s="164"/>
      <c r="H72" s="69" t="str">
        <f t="shared" si="1"/>
        <v/>
      </c>
    </row>
    <row r="73" spans="2:8" s="115" customFormat="1" ht="11.4" x14ac:dyDescent="0.2">
      <c r="B73" s="21"/>
      <c r="C73" s="74" t="s">
        <v>223</v>
      </c>
      <c r="D73" s="4" t="s">
        <v>195</v>
      </c>
      <c r="E73" s="4"/>
      <c r="F73" s="73">
        <v>1</v>
      </c>
      <c r="G73" s="164">
        <v>300000</v>
      </c>
      <c r="H73" s="69">
        <f t="shared" si="1"/>
        <v>300000</v>
      </c>
    </row>
    <row r="74" spans="2:8" s="115" customFormat="1" ht="11.4" x14ac:dyDescent="0.2">
      <c r="B74" s="21"/>
      <c r="C74" s="74"/>
      <c r="D74" s="4"/>
      <c r="E74" s="4"/>
      <c r="F74" s="73"/>
      <c r="G74" s="164"/>
      <c r="H74" s="69" t="str">
        <f t="shared" si="1"/>
        <v/>
      </c>
    </row>
    <row r="75" spans="2:8" s="115" customFormat="1" ht="22.8" x14ac:dyDescent="0.2">
      <c r="B75" s="21"/>
      <c r="C75" s="74" t="s">
        <v>228</v>
      </c>
      <c r="D75" s="4" t="s">
        <v>34</v>
      </c>
      <c r="E75" s="4"/>
      <c r="F75" s="62">
        <f>H73</f>
        <v>300000</v>
      </c>
      <c r="G75" s="166">
        <v>0</v>
      </c>
      <c r="H75" s="69">
        <f t="shared" si="1"/>
        <v>0</v>
      </c>
    </row>
    <row r="76" spans="2:8" s="115" customFormat="1" ht="11.4" x14ac:dyDescent="0.2">
      <c r="B76" s="21"/>
      <c r="C76" s="74"/>
      <c r="D76" s="4"/>
      <c r="E76" s="4"/>
      <c r="F76" s="62"/>
      <c r="G76" s="166"/>
      <c r="H76" s="64" t="str">
        <f t="shared" si="1"/>
        <v/>
      </c>
    </row>
    <row r="77" spans="2:8" s="410" customFormat="1" ht="39.6" x14ac:dyDescent="0.25">
      <c r="B77" s="22"/>
      <c r="C77" s="479" t="s">
        <v>383</v>
      </c>
      <c r="D77" s="411"/>
      <c r="E77" s="411"/>
      <c r="F77" s="416"/>
      <c r="G77" s="480"/>
      <c r="H77" s="414" t="str">
        <f t="shared" si="1"/>
        <v/>
      </c>
    </row>
    <row r="78" spans="2:8" s="115" customFormat="1" x14ac:dyDescent="0.2">
      <c r="B78" s="21"/>
      <c r="C78" s="296"/>
      <c r="D78" s="4"/>
      <c r="E78" s="4"/>
      <c r="F78" s="62"/>
      <c r="G78" s="166"/>
      <c r="H78" s="64" t="str">
        <f t="shared" si="1"/>
        <v/>
      </c>
    </row>
    <row r="79" spans="2:8" s="115" customFormat="1" x14ac:dyDescent="0.2">
      <c r="B79" s="21"/>
      <c r="C79" s="296" t="s">
        <v>384</v>
      </c>
      <c r="D79" s="4" t="s">
        <v>195</v>
      </c>
      <c r="E79" s="4"/>
      <c r="F79" s="62">
        <v>1</v>
      </c>
      <c r="G79" s="297">
        <v>125000</v>
      </c>
      <c r="H79" s="69">
        <f t="shared" si="1"/>
        <v>125000</v>
      </c>
    </row>
    <row r="80" spans="2:8" s="115" customFormat="1" x14ac:dyDescent="0.2">
      <c r="B80" s="21"/>
      <c r="C80" s="296"/>
      <c r="D80" s="4"/>
      <c r="E80" s="4"/>
      <c r="F80" s="62"/>
      <c r="G80" s="166"/>
      <c r="H80" s="64" t="str">
        <f t="shared" si="1"/>
        <v/>
      </c>
    </row>
    <row r="81" spans="2:8" s="115" customFormat="1" ht="26.4" x14ac:dyDescent="0.2">
      <c r="B81" s="21"/>
      <c r="C81" s="296" t="s">
        <v>385</v>
      </c>
      <c r="D81" s="4" t="s">
        <v>34</v>
      </c>
      <c r="E81" s="4"/>
      <c r="F81" s="62">
        <f>G79</f>
        <v>125000</v>
      </c>
      <c r="G81" s="166">
        <v>0</v>
      </c>
      <c r="H81" s="64">
        <f t="shared" si="1"/>
        <v>0</v>
      </c>
    </row>
    <row r="82" spans="2:8" s="115" customFormat="1" ht="11.4" x14ac:dyDescent="0.2">
      <c r="B82" s="21"/>
      <c r="C82" s="74"/>
      <c r="D82" s="4"/>
      <c r="E82" s="4"/>
      <c r="F82" s="62"/>
      <c r="G82" s="166"/>
      <c r="H82" s="64"/>
    </row>
    <row r="83" spans="2:8" s="115" customFormat="1" x14ac:dyDescent="0.2">
      <c r="B83" s="21"/>
      <c r="C83" s="296"/>
      <c r="D83" s="4"/>
      <c r="E83" s="4"/>
      <c r="F83" s="62"/>
      <c r="G83" s="166"/>
      <c r="H83" s="64"/>
    </row>
    <row r="84" spans="2:8" s="115" customFormat="1" x14ac:dyDescent="0.2">
      <c r="B84" s="21"/>
      <c r="C84" s="296"/>
      <c r="D84" s="4"/>
      <c r="E84" s="4"/>
      <c r="F84" s="62"/>
      <c r="G84" s="166"/>
      <c r="H84" s="64"/>
    </row>
    <row r="85" spans="2:8" s="115" customFormat="1" x14ac:dyDescent="0.2">
      <c r="B85" s="21"/>
      <c r="C85" s="296"/>
      <c r="D85" s="4"/>
      <c r="E85" s="4"/>
      <c r="F85" s="62"/>
      <c r="G85" s="166"/>
      <c r="H85" s="64"/>
    </row>
    <row r="86" spans="2:8" s="115" customFormat="1" x14ac:dyDescent="0.2">
      <c r="B86" s="21"/>
      <c r="C86" s="296"/>
      <c r="D86" s="4"/>
      <c r="E86" s="4"/>
      <c r="F86" s="62"/>
      <c r="G86" s="166"/>
      <c r="H86" s="64"/>
    </row>
    <row r="87" spans="2:8" x14ac:dyDescent="0.25">
      <c r="B87" s="142"/>
      <c r="C87" s="143"/>
      <c r="D87" s="144"/>
      <c r="E87" s="144"/>
      <c r="F87" s="145"/>
      <c r="G87" s="146"/>
      <c r="H87" s="146"/>
    </row>
    <row r="88" spans="2:8" ht="28.5" customHeight="1" x14ac:dyDescent="0.25">
      <c r="B88" s="147" t="str">
        <f>B36</f>
        <v>F1000</v>
      </c>
      <c r="C88" s="151" t="str">
        <f>C36</f>
        <v>TOTAL CARRIED FORWARD</v>
      </c>
      <c r="D88" s="149"/>
      <c r="E88" s="149"/>
      <c r="F88" s="149"/>
      <c r="G88" s="150"/>
      <c r="H88" s="148">
        <f>SUM(H36:H87)</f>
        <v>9156373.1799999997</v>
      </c>
    </row>
  </sheetData>
  <mergeCells count="6">
    <mergeCell ref="F3:H3"/>
    <mergeCell ref="F6:H6"/>
    <mergeCell ref="I11:I12"/>
    <mergeCell ref="B40:C40"/>
    <mergeCell ref="B41:H41"/>
    <mergeCell ref="F40:H40"/>
  </mergeCells>
  <conditionalFormatting sqref="G10:H10 G29:H36">
    <cfRule type="expression" dxfId="5" priority="19">
      <formula>AND(#REF!=FALSE,$D10&lt;&gt;"P C Sum",$D10&lt;&gt;"PC Sum",$D10&lt;&gt;"P Sum",$D10&lt;&gt;"Prov Sum")</formula>
    </cfRule>
  </conditionalFormatting>
  <conditionalFormatting sqref="G43:H44 G82:H88">
    <cfRule type="expression" dxfId="4" priority="16">
      <formula>AND(#REF!=FALSE,$D43&lt;&gt;"P C Sum",$D43&lt;&gt;"PC Sum",$D43&lt;&gt;"P Sum",$D43&lt;&gt;"Prov Sum")</formula>
    </cfRule>
  </conditionalFormatting>
  <conditionalFormatting sqref="H47:H54">
    <cfRule type="cellIs" dxfId="3" priority="1" stopIfTrue="1" operator="lessThan">
      <formula>0.005</formula>
    </cfRule>
  </conditionalFormatting>
  <pageMargins left="0.43307086614173229" right="0.31496062992125984" top="0.43307086614173229" bottom="0.62992125984251968" header="0.35433070866141736" footer="0.31496062992125984"/>
  <pageSetup paperSize="9" scale="83" firstPageNumber="31" orientation="portrait" r:id="rId1"/>
  <headerFooter alignWithMargins="0">
    <oddHeader xml:space="preserve">&amp;R&amp;"Arial,Bold Italic"
</oddHeader>
    <oddFooter>&amp;L&amp;"Arial,Bold"&amp;8_______________________________________________________________________________________________________________________
ZNT 4198/17T Standard Quotation Document Ver. 2019-09-02&amp;C&amp;"Arial,Bold"&amp;9C&amp;P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84">
    <tabColor rgb="FF92D050"/>
  </sheetPr>
  <dimension ref="A1:I77"/>
  <sheetViews>
    <sheetView showGridLines="0" view="pageBreakPreview" zoomScaleSheetLayoutView="100" workbookViewId="0">
      <pane xSplit="5" ySplit="2" topLeftCell="F78" activePane="bottomRight" state="frozen"/>
      <selection pane="topRight" activeCell="C24" sqref="C24"/>
      <selection pane="bottomLeft" activeCell="C24" sqref="C24"/>
      <selection pane="bottomRight" activeCell="H77" sqref="H77"/>
    </sheetView>
  </sheetViews>
  <sheetFormatPr defaultColWidth="8.88671875" defaultRowHeight="11.4" x14ac:dyDescent="0.25"/>
  <cols>
    <col min="1" max="1" width="1.33203125" style="204" customWidth="1"/>
    <col min="2" max="2" width="7.44140625" style="215" customWidth="1"/>
    <col min="3" max="3" width="41.33203125" style="203" customWidth="1"/>
    <col min="4" max="4" width="9" style="216" customWidth="1"/>
    <col min="5" max="5" width="4.44140625" style="216" customWidth="1"/>
    <col min="6" max="6" width="10.88671875" style="216" customWidth="1"/>
    <col min="7" max="7" width="13.5546875" style="204" customWidth="1"/>
    <col min="8" max="8" width="15.33203125" style="243" customWidth="1"/>
    <col min="9" max="9" width="1.33203125" style="204" customWidth="1"/>
    <col min="10" max="16384" width="8.88671875" style="204"/>
  </cols>
  <sheetData>
    <row r="1" spans="1:9" x14ac:dyDescent="0.25">
      <c r="B1" s="205"/>
      <c r="C1" s="96" t="s">
        <v>56</v>
      </c>
      <c r="D1" s="97"/>
      <c r="E1" s="97"/>
      <c r="F1" s="97"/>
      <c r="G1" s="94"/>
      <c r="H1" s="206">
        <f>MAX(H2:H202)</f>
        <v>3095400</v>
      </c>
      <c r="I1" s="207"/>
    </row>
    <row r="2" spans="1:9" ht="12" x14ac:dyDescent="0.25">
      <c r="A2" s="94"/>
      <c r="B2" s="198" t="s">
        <v>0</v>
      </c>
      <c r="C2" s="199" t="s">
        <v>1</v>
      </c>
      <c r="D2" s="199" t="s">
        <v>2</v>
      </c>
      <c r="E2" s="199" t="s">
        <v>3</v>
      </c>
      <c r="F2" s="273" t="s">
        <v>4</v>
      </c>
      <c r="G2" s="273" t="s">
        <v>5</v>
      </c>
      <c r="H2" s="273" t="s">
        <v>6</v>
      </c>
      <c r="I2" s="98"/>
    </row>
    <row r="3" spans="1:9" s="94" customFormat="1" ht="12" x14ac:dyDescent="0.25">
      <c r="B3" s="95"/>
      <c r="C3" s="96"/>
      <c r="D3" s="97"/>
      <c r="F3" s="492"/>
      <c r="G3" s="492"/>
      <c r="H3" s="492"/>
    </row>
    <row r="4" spans="1:9" s="94" customFormat="1" ht="12" x14ac:dyDescent="0.25">
      <c r="B4" s="99"/>
      <c r="C4" s="96"/>
      <c r="D4" s="97"/>
      <c r="E4" s="97"/>
      <c r="F4" s="97"/>
      <c r="G4" s="97"/>
      <c r="H4" s="97"/>
    </row>
    <row r="6" spans="1:9" s="94" customFormat="1" ht="12" x14ac:dyDescent="0.25">
      <c r="B6" s="105" t="s">
        <v>192</v>
      </c>
      <c r="C6" s="208"/>
      <c r="D6" s="209"/>
      <c r="E6" s="209"/>
      <c r="F6" s="483" t="s">
        <v>193</v>
      </c>
      <c r="G6" s="483"/>
      <c r="H6" s="484"/>
    </row>
    <row r="7" spans="1:9" ht="20.100000000000001" customHeight="1" x14ac:dyDescent="0.25">
      <c r="B7" s="155" t="e">
        <f>'P52-2 BoQ'!#REF!</f>
        <v>#REF!</v>
      </c>
      <c r="C7" s="242"/>
      <c r="D7" s="242"/>
      <c r="E7" s="242"/>
      <c r="F7" s="242"/>
      <c r="G7" s="242"/>
      <c r="H7" s="244"/>
    </row>
    <row r="8" spans="1:9" ht="8.1" customHeight="1" x14ac:dyDescent="0.25">
      <c r="B8" s="72"/>
      <c r="C8" s="226"/>
      <c r="D8" s="226"/>
      <c r="E8" s="226"/>
      <c r="F8" s="226"/>
      <c r="G8" s="226"/>
      <c r="H8" s="227"/>
    </row>
    <row r="9" spans="1:9" s="218" customFormat="1" ht="20.100000000000001" customHeight="1" x14ac:dyDescent="0.25">
      <c r="B9" s="27" t="s">
        <v>8</v>
      </c>
      <c r="C9" s="25" t="s">
        <v>1</v>
      </c>
      <c r="D9" s="25" t="s">
        <v>2</v>
      </c>
      <c r="E9" s="25" t="s">
        <v>3</v>
      </c>
      <c r="F9" s="25" t="s">
        <v>4</v>
      </c>
      <c r="G9" s="25" t="s">
        <v>5</v>
      </c>
      <c r="H9" s="47" t="s">
        <v>6</v>
      </c>
    </row>
    <row r="10" spans="1:9" x14ac:dyDescent="0.2">
      <c r="B10" s="16"/>
      <c r="C10" s="1"/>
      <c r="D10" s="4"/>
      <c r="E10" s="4"/>
      <c r="F10" s="4"/>
      <c r="G10" s="59"/>
      <c r="H10" s="48" t="str">
        <f t="shared" ref="H10:H20" si="0">IF(D10="","",F10*G10)</f>
        <v/>
      </c>
    </row>
    <row r="11" spans="1:9" ht="24" x14ac:dyDescent="0.2">
      <c r="B11" s="57" t="s">
        <v>386</v>
      </c>
      <c r="C11" s="3" t="s">
        <v>194</v>
      </c>
      <c r="D11" s="4"/>
      <c r="E11" s="4"/>
      <c r="F11" s="4"/>
      <c r="G11" s="59"/>
      <c r="H11" s="49" t="str">
        <f t="shared" si="0"/>
        <v/>
      </c>
    </row>
    <row r="12" spans="1:9" x14ac:dyDescent="0.2">
      <c r="B12" s="16"/>
      <c r="C12" s="1"/>
      <c r="D12" s="4"/>
      <c r="E12" s="4"/>
      <c r="F12" s="4"/>
      <c r="G12" s="59"/>
      <c r="H12" s="49" t="str">
        <f t="shared" si="0"/>
        <v/>
      </c>
    </row>
    <row r="13" spans="1:9" s="219" customFormat="1" ht="12" x14ac:dyDescent="0.25">
      <c r="B13" s="57" t="s">
        <v>387</v>
      </c>
      <c r="C13" s="462" t="s">
        <v>388</v>
      </c>
      <c r="D13" s="411"/>
      <c r="E13" s="411"/>
      <c r="F13" s="411"/>
      <c r="G13" s="463"/>
      <c r="H13" s="464" t="str">
        <f t="shared" si="0"/>
        <v/>
      </c>
    </row>
    <row r="14" spans="1:9" x14ac:dyDescent="0.2">
      <c r="B14" s="16"/>
      <c r="C14" s="17"/>
      <c r="D14" s="4"/>
      <c r="E14" s="4"/>
      <c r="F14" s="4"/>
      <c r="G14" s="59"/>
      <c r="H14" s="49" t="str">
        <f t="shared" si="0"/>
        <v/>
      </c>
    </row>
    <row r="15" spans="1:9" s="219" customFormat="1" ht="12" x14ac:dyDescent="0.25">
      <c r="B15" s="57"/>
      <c r="C15" s="462" t="s">
        <v>389</v>
      </c>
      <c r="D15" s="419"/>
      <c r="E15" s="419"/>
      <c r="F15" s="411"/>
      <c r="G15" s="463"/>
      <c r="H15" s="464" t="str">
        <f t="shared" si="0"/>
        <v/>
      </c>
    </row>
    <row r="16" spans="1:9" x14ac:dyDescent="0.2">
      <c r="B16" s="16"/>
      <c r="C16" s="17"/>
      <c r="D16" s="55"/>
      <c r="E16" s="55"/>
      <c r="F16" s="4"/>
      <c r="G16" s="59"/>
      <c r="H16" s="49" t="str">
        <f t="shared" si="0"/>
        <v/>
      </c>
    </row>
    <row r="17" spans="2:8" x14ac:dyDescent="0.2">
      <c r="B17" s="16"/>
      <c r="C17" s="381" t="s">
        <v>390</v>
      </c>
      <c r="D17" s="55" t="s">
        <v>195</v>
      </c>
      <c r="E17" s="55"/>
      <c r="F17" s="14">
        <v>1</v>
      </c>
      <c r="G17" s="59">
        <v>40000</v>
      </c>
      <c r="H17" s="49">
        <f t="shared" si="0"/>
        <v>40000</v>
      </c>
    </row>
    <row r="18" spans="2:8" x14ac:dyDescent="0.2">
      <c r="B18" s="16"/>
      <c r="C18" s="17"/>
      <c r="D18" s="55"/>
      <c r="E18" s="55"/>
      <c r="F18" s="14"/>
      <c r="G18" s="59"/>
      <c r="H18" s="49" t="str">
        <f t="shared" si="0"/>
        <v/>
      </c>
    </row>
    <row r="19" spans="2:8" ht="22.8" x14ac:dyDescent="0.2">
      <c r="B19" s="16"/>
      <c r="C19" s="381" t="s">
        <v>391</v>
      </c>
      <c r="D19" s="4" t="s">
        <v>34</v>
      </c>
      <c r="E19" s="4"/>
      <c r="F19" s="14">
        <f>H17</f>
        <v>40000</v>
      </c>
      <c r="G19" s="382">
        <v>0</v>
      </c>
      <c r="H19" s="49">
        <f t="shared" si="0"/>
        <v>0</v>
      </c>
    </row>
    <row r="20" spans="2:8" x14ac:dyDescent="0.2">
      <c r="B20" s="16"/>
      <c r="C20" s="17"/>
      <c r="D20" s="55"/>
      <c r="E20" s="55"/>
      <c r="F20" s="14"/>
      <c r="G20" s="59"/>
      <c r="H20" s="49" t="str">
        <f t="shared" si="0"/>
        <v/>
      </c>
    </row>
    <row r="21" spans="2:8" x14ac:dyDescent="0.2">
      <c r="B21" s="16"/>
      <c r="C21" s="58"/>
      <c r="D21" s="4"/>
      <c r="E21" s="4"/>
      <c r="F21" s="14"/>
      <c r="G21" s="59"/>
      <c r="H21" s="49"/>
    </row>
    <row r="22" spans="2:8" x14ac:dyDescent="0.2">
      <c r="B22" s="16"/>
      <c r="C22" s="17"/>
      <c r="D22" s="55"/>
      <c r="E22" s="55"/>
      <c r="F22" s="14"/>
      <c r="G22" s="59"/>
      <c r="H22" s="49"/>
    </row>
    <row r="23" spans="2:8" s="219" customFormat="1" ht="12" x14ac:dyDescent="0.25">
      <c r="B23" s="57"/>
      <c r="C23" s="465" t="s">
        <v>392</v>
      </c>
      <c r="D23" s="419"/>
      <c r="E23" s="419"/>
      <c r="F23" s="466"/>
      <c r="G23" s="463"/>
      <c r="H23" s="464"/>
    </row>
    <row r="24" spans="2:8" x14ac:dyDescent="0.2">
      <c r="B24" s="16"/>
      <c r="C24" s="17"/>
      <c r="D24" s="55"/>
      <c r="E24" s="55"/>
      <c r="F24" s="14"/>
      <c r="G24" s="59"/>
      <c r="H24" s="49"/>
    </row>
    <row r="25" spans="2:8" s="94" customFormat="1" ht="34.200000000000003" x14ac:dyDescent="0.25">
      <c r="B25" s="467" t="s">
        <v>251</v>
      </c>
      <c r="C25" s="468" t="s">
        <v>393</v>
      </c>
      <c r="D25" s="8" t="s">
        <v>195</v>
      </c>
      <c r="E25" s="8"/>
      <c r="F25" s="469">
        <v>1</v>
      </c>
      <c r="G25" s="470">
        <v>200000</v>
      </c>
      <c r="H25" s="471">
        <f t="shared" ref="H25:H49" si="1">IF(D25="","",F25*G25)</f>
        <v>200000</v>
      </c>
    </row>
    <row r="26" spans="2:8" x14ac:dyDescent="0.2">
      <c r="B26" s="16"/>
      <c r="C26" s="17"/>
      <c r="D26" s="4"/>
      <c r="E26" s="4"/>
      <c r="F26" s="14"/>
      <c r="G26" s="59"/>
      <c r="H26" s="48" t="str">
        <f t="shared" si="1"/>
        <v/>
      </c>
    </row>
    <row r="27" spans="2:8" x14ac:dyDescent="0.2">
      <c r="B27" s="16"/>
      <c r="C27" s="58"/>
      <c r="D27" s="4"/>
      <c r="E27" s="4"/>
      <c r="F27" s="14"/>
      <c r="G27" s="59"/>
      <c r="H27" s="48" t="str">
        <f t="shared" si="1"/>
        <v/>
      </c>
    </row>
    <row r="28" spans="2:8" ht="22.8" x14ac:dyDescent="0.2">
      <c r="B28" s="16"/>
      <c r="C28" s="17" t="s">
        <v>394</v>
      </c>
      <c r="D28" s="4" t="s">
        <v>34</v>
      </c>
      <c r="E28" s="4"/>
      <c r="F28" s="14">
        <f>G25</f>
        <v>200000</v>
      </c>
      <c r="G28" s="382">
        <v>0</v>
      </c>
      <c r="H28" s="48">
        <f t="shared" si="1"/>
        <v>0</v>
      </c>
    </row>
    <row r="29" spans="2:8" x14ac:dyDescent="0.2">
      <c r="B29" s="16"/>
      <c r="C29" s="381"/>
      <c r="D29" s="4"/>
      <c r="E29" s="4"/>
      <c r="F29" s="14"/>
      <c r="G29" s="59"/>
      <c r="H29" s="48" t="str">
        <f t="shared" si="1"/>
        <v/>
      </c>
    </row>
    <row r="30" spans="2:8" x14ac:dyDescent="0.2">
      <c r="B30" s="16"/>
      <c r="C30" s="17"/>
      <c r="D30" s="4"/>
      <c r="E30" s="4"/>
      <c r="F30" s="14"/>
      <c r="G30" s="59"/>
      <c r="H30" s="48" t="str">
        <f t="shared" si="1"/>
        <v/>
      </c>
    </row>
    <row r="31" spans="2:8" s="219" customFormat="1" ht="36" x14ac:dyDescent="0.25">
      <c r="B31" s="57" t="s">
        <v>395</v>
      </c>
      <c r="C31" s="465" t="s">
        <v>396</v>
      </c>
      <c r="D31" s="411"/>
      <c r="E31" s="411"/>
      <c r="F31" s="466"/>
      <c r="G31" s="472"/>
      <c r="H31" s="473" t="str">
        <f t="shared" si="1"/>
        <v/>
      </c>
    </row>
    <row r="32" spans="2:8" x14ac:dyDescent="0.2">
      <c r="B32" s="16"/>
      <c r="C32" s="1"/>
      <c r="D32" s="4"/>
      <c r="E32" s="4"/>
      <c r="F32" s="14"/>
      <c r="G32" s="59"/>
      <c r="H32" s="48" t="str">
        <f t="shared" si="1"/>
        <v/>
      </c>
    </row>
    <row r="33" spans="2:8" s="219" customFormat="1" ht="12" x14ac:dyDescent="0.25">
      <c r="B33" s="57"/>
      <c r="C33" s="3" t="s">
        <v>397</v>
      </c>
      <c r="D33" s="411"/>
      <c r="E33" s="411"/>
      <c r="F33" s="466"/>
      <c r="G33" s="463"/>
      <c r="H33" s="473" t="str">
        <f t="shared" si="1"/>
        <v/>
      </c>
    </row>
    <row r="34" spans="2:8" ht="6.9" customHeight="1" x14ac:dyDescent="0.2">
      <c r="B34" s="16"/>
      <c r="C34" s="1"/>
      <c r="D34" s="4"/>
      <c r="E34" s="4"/>
      <c r="F34" s="14"/>
      <c r="G34" s="59"/>
      <c r="H34" s="48" t="str">
        <f t="shared" si="1"/>
        <v/>
      </c>
    </row>
    <row r="35" spans="2:8" ht="12" customHeight="1" x14ac:dyDescent="0.2">
      <c r="B35" s="16"/>
      <c r="C35" s="74" t="s">
        <v>398</v>
      </c>
      <c r="D35" s="4" t="s">
        <v>195</v>
      </c>
      <c r="E35" s="4"/>
      <c r="F35" s="14">
        <v>1</v>
      </c>
      <c r="G35" s="383">
        <v>250000</v>
      </c>
      <c r="H35" s="48">
        <f t="shared" si="1"/>
        <v>250000</v>
      </c>
    </row>
    <row r="36" spans="2:8" ht="12" customHeight="1" x14ac:dyDescent="0.2">
      <c r="B36" s="16"/>
      <c r="C36" s="1"/>
      <c r="D36" s="4"/>
      <c r="E36" s="4"/>
      <c r="F36" s="14"/>
      <c r="G36" s="59"/>
      <c r="H36" s="48" t="str">
        <f t="shared" si="1"/>
        <v/>
      </c>
    </row>
    <row r="37" spans="2:8" ht="12" customHeight="1" x14ac:dyDescent="0.2">
      <c r="B37" s="16"/>
      <c r="C37" s="381"/>
      <c r="D37" s="4"/>
      <c r="E37" s="4"/>
      <c r="F37" s="14"/>
      <c r="G37" s="382"/>
      <c r="H37" s="48" t="str">
        <f t="shared" si="1"/>
        <v/>
      </c>
    </row>
    <row r="38" spans="2:8" ht="12" customHeight="1" x14ac:dyDescent="0.2">
      <c r="B38" s="16"/>
      <c r="C38" s="1" t="s">
        <v>399</v>
      </c>
      <c r="D38" s="4" t="s">
        <v>34</v>
      </c>
      <c r="E38" s="4"/>
      <c r="F38" s="14">
        <f>H35</f>
        <v>250000</v>
      </c>
      <c r="G38" s="382">
        <v>0</v>
      </c>
      <c r="H38" s="48">
        <f t="shared" si="1"/>
        <v>0</v>
      </c>
    </row>
    <row r="39" spans="2:8" ht="12" customHeight="1" x14ac:dyDescent="0.2">
      <c r="B39" s="16"/>
      <c r="C39" s="1"/>
      <c r="D39" s="4"/>
      <c r="E39" s="4"/>
      <c r="F39" s="14"/>
      <c r="G39" s="59"/>
      <c r="H39" s="48" t="str">
        <f t="shared" si="1"/>
        <v/>
      </c>
    </row>
    <row r="40" spans="2:8" ht="12" customHeight="1" x14ac:dyDescent="0.2">
      <c r="B40" s="16"/>
      <c r="C40" s="1"/>
      <c r="D40" s="4"/>
      <c r="E40" s="4"/>
      <c r="F40" s="14"/>
      <c r="G40" s="59"/>
      <c r="H40" s="48" t="str">
        <f t="shared" si="1"/>
        <v/>
      </c>
    </row>
    <row r="41" spans="2:8" s="219" customFormat="1" ht="12" customHeight="1" x14ac:dyDescent="0.25">
      <c r="B41" s="57"/>
      <c r="C41" s="474" t="s">
        <v>400</v>
      </c>
      <c r="D41" s="411"/>
      <c r="E41" s="411"/>
      <c r="F41" s="466"/>
      <c r="G41" s="463"/>
      <c r="H41" s="473" t="str">
        <f t="shared" si="1"/>
        <v/>
      </c>
    </row>
    <row r="42" spans="2:8" ht="12" customHeight="1" x14ac:dyDescent="0.2">
      <c r="B42" s="16"/>
      <c r="C42" s="1"/>
      <c r="D42" s="4"/>
      <c r="E42" s="4"/>
      <c r="F42" s="14"/>
      <c r="G42" s="59"/>
      <c r="H42" s="48" t="str">
        <f t="shared" si="1"/>
        <v/>
      </c>
    </row>
    <row r="43" spans="2:8" ht="12" customHeight="1" x14ac:dyDescent="0.2">
      <c r="B43" s="16"/>
      <c r="C43" s="74" t="s">
        <v>398</v>
      </c>
      <c r="D43" s="4" t="s">
        <v>195</v>
      </c>
      <c r="E43" s="4"/>
      <c r="F43" s="14">
        <v>1</v>
      </c>
      <c r="G43" s="384">
        <v>300000</v>
      </c>
      <c r="H43" s="48">
        <f t="shared" si="1"/>
        <v>300000</v>
      </c>
    </row>
    <row r="44" spans="2:8" ht="12" customHeight="1" x14ac:dyDescent="0.2">
      <c r="B44" s="16"/>
      <c r="C44" s="1"/>
      <c r="D44" s="4"/>
      <c r="E44" s="4"/>
      <c r="F44" s="14"/>
      <c r="G44" s="59"/>
      <c r="H44" s="48" t="str">
        <f t="shared" si="1"/>
        <v/>
      </c>
    </row>
    <row r="45" spans="2:8" ht="12" customHeight="1" x14ac:dyDescent="0.2">
      <c r="B45" s="16"/>
      <c r="C45" s="1" t="s">
        <v>401</v>
      </c>
      <c r="D45" s="4" t="s">
        <v>34</v>
      </c>
      <c r="E45" s="4"/>
      <c r="F45" s="14">
        <f>H43</f>
        <v>300000</v>
      </c>
      <c r="G45" s="382">
        <v>0</v>
      </c>
      <c r="H45" s="48">
        <f t="shared" si="1"/>
        <v>0</v>
      </c>
    </row>
    <row r="46" spans="2:8" ht="12" customHeight="1" x14ac:dyDescent="0.2">
      <c r="B46" s="16"/>
      <c r="C46" s="1"/>
      <c r="D46" s="4"/>
      <c r="E46" s="4"/>
      <c r="F46" s="14"/>
      <c r="G46" s="59"/>
      <c r="H46" s="48" t="str">
        <f t="shared" si="1"/>
        <v/>
      </c>
    </row>
    <row r="47" spans="2:8" ht="12" customHeight="1" x14ac:dyDescent="0.2">
      <c r="B47" s="16"/>
      <c r="C47" s="1"/>
      <c r="D47" s="4"/>
      <c r="E47" s="4"/>
      <c r="F47" s="14"/>
      <c r="G47" s="59"/>
      <c r="H47" s="48" t="str">
        <f t="shared" si="1"/>
        <v/>
      </c>
    </row>
    <row r="48" spans="2:8" s="219" customFormat="1" ht="12" customHeight="1" x14ac:dyDescent="0.25">
      <c r="B48" s="57"/>
      <c r="C48" s="3" t="s">
        <v>402</v>
      </c>
      <c r="D48" s="411"/>
      <c r="E48" s="411"/>
      <c r="F48" s="466"/>
      <c r="G48" s="463"/>
      <c r="H48" s="473" t="str">
        <f t="shared" si="1"/>
        <v/>
      </c>
    </row>
    <row r="49" spans="2:8" ht="12" customHeight="1" x14ac:dyDescent="0.2">
      <c r="B49" s="16"/>
      <c r="C49" s="1"/>
      <c r="D49" s="4"/>
      <c r="E49" s="4"/>
      <c r="F49" s="14"/>
      <c r="G49" s="59"/>
      <c r="H49" s="48" t="str">
        <f t="shared" si="1"/>
        <v/>
      </c>
    </row>
    <row r="50" spans="2:8" ht="12" customHeight="1" x14ac:dyDescent="0.2">
      <c r="B50" s="16"/>
      <c r="C50" s="1" t="s">
        <v>398</v>
      </c>
      <c r="D50" s="4" t="s">
        <v>195</v>
      </c>
      <c r="E50" s="4"/>
      <c r="F50" s="14">
        <v>1</v>
      </c>
      <c r="G50" s="384">
        <v>450000</v>
      </c>
      <c r="H50" s="48">
        <f>IF(D50="","",F50*G50)</f>
        <v>450000</v>
      </c>
    </row>
    <row r="51" spans="2:8" ht="12" customHeight="1" x14ac:dyDescent="0.2">
      <c r="B51" s="16"/>
      <c r="C51" s="1"/>
      <c r="D51" s="4"/>
      <c r="E51" s="4"/>
      <c r="F51" s="14"/>
      <c r="G51" s="59"/>
      <c r="H51" s="48" t="str">
        <f>IF(D51="","",F51*G51)</f>
        <v/>
      </c>
    </row>
    <row r="52" spans="2:8" ht="12" customHeight="1" x14ac:dyDescent="0.2">
      <c r="B52" s="16"/>
      <c r="C52" s="1" t="s">
        <v>403</v>
      </c>
      <c r="D52" s="4" t="s">
        <v>34</v>
      </c>
      <c r="E52" s="4"/>
      <c r="F52" s="14">
        <f>H50</f>
        <v>450000</v>
      </c>
      <c r="G52" s="382">
        <v>0</v>
      </c>
      <c r="H52" s="48">
        <f>IF(D52="","",F52*G52)</f>
        <v>0</v>
      </c>
    </row>
    <row r="53" spans="2:8" ht="12" customHeight="1" x14ac:dyDescent="0.2">
      <c r="B53" s="16"/>
      <c r="C53" s="1"/>
      <c r="D53" s="4"/>
      <c r="E53" s="4"/>
      <c r="F53" s="14"/>
      <c r="G53" s="59"/>
      <c r="H53" s="48" t="str">
        <f>IF(D53="","",F53*G53)</f>
        <v/>
      </c>
    </row>
    <row r="54" spans="2:8" ht="12" customHeight="1" x14ac:dyDescent="0.2">
      <c r="B54" s="16"/>
      <c r="C54" s="74" t="s">
        <v>383</v>
      </c>
      <c r="D54" s="4"/>
      <c r="E54" s="4"/>
      <c r="F54" s="14"/>
      <c r="G54" s="59"/>
      <c r="H54" s="48" t="str">
        <f t="shared" ref="H54:H75" si="2">IF(D54="","",F54*G54)</f>
        <v/>
      </c>
    </row>
    <row r="55" spans="2:8" ht="12" customHeight="1" x14ac:dyDescent="0.2">
      <c r="B55" s="16"/>
      <c r="C55" s="74"/>
      <c r="D55" s="4"/>
      <c r="E55" s="4"/>
      <c r="F55" s="14"/>
      <c r="G55" s="59"/>
      <c r="H55" s="48" t="str">
        <f t="shared" si="2"/>
        <v/>
      </c>
    </row>
    <row r="56" spans="2:8" s="219" customFormat="1" ht="12" customHeight="1" x14ac:dyDescent="0.25">
      <c r="B56" s="57" t="s">
        <v>252</v>
      </c>
      <c r="C56" s="3" t="s">
        <v>196</v>
      </c>
      <c r="D56" s="411"/>
      <c r="E56" s="411"/>
      <c r="F56" s="466"/>
      <c r="G56" s="463"/>
      <c r="H56" s="473" t="str">
        <f t="shared" si="2"/>
        <v/>
      </c>
    </row>
    <row r="57" spans="2:8" x14ac:dyDescent="0.2">
      <c r="B57" s="16"/>
      <c r="C57" s="1"/>
      <c r="D57" s="4"/>
      <c r="E57" s="4"/>
      <c r="F57" s="14"/>
      <c r="G57" s="59"/>
      <c r="H57" s="48" t="str">
        <f t="shared" si="2"/>
        <v/>
      </c>
    </row>
    <row r="58" spans="2:8" x14ac:dyDescent="0.2">
      <c r="B58" s="16"/>
      <c r="C58" s="1" t="s">
        <v>197</v>
      </c>
      <c r="D58" s="4" t="s">
        <v>198</v>
      </c>
      <c r="E58" s="4"/>
      <c r="F58" s="14">
        <v>1</v>
      </c>
      <c r="G58" s="59">
        <v>950400</v>
      </c>
      <c r="H58" s="48">
        <f t="shared" si="2"/>
        <v>950400</v>
      </c>
    </row>
    <row r="59" spans="2:8" ht="12.75" customHeight="1" x14ac:dyDescent="0.2">
      <c r="B59" s="16"/>
      <c r="C59" s="1"/>
      <c r="D59" s="4"/>
      <c r="E59" s="4"/>
      <c r="F59" s="14"/>
      <c r="G59" s="59"/>
      <c r="H59" s="48" t="str">
        <f t="shared" si="2"/>
        <v/>
      </c>
    </row>
    <row r="60" spans="2:8" s="94" customFormat="1" ht="24.75" customHeight="1" x14ac:dyDescent="0.25">
      <c r="B60" s="467"/>
      <c r="C60" s="7" t="s">
        <v>199</v>
      </c>
      <c r="D60" s="8" t="s">
        <v>198</v>
      </c>
      <c r="E60" s="8"/>
      <c r="F60" s="469">
        <v>1</v>
      </c>
      <c r="G60" s="475">
        <v>25000</v>
      </c>
      <c r="H60" s="471">
        <f t="shared" si="2"/>
        <v>25000</v>
      </c>
    </row>
    <row r="61" spans="2:8" ht="5.25" customHeight="1" x14ac:dyDescent="0.2">
      <c r="B61" s="16"/>
      <c r="C61" s="1"/>
      <c r="D61" s="4"/>
      <c r="E61" s="4"/>
      <c r="F61" s="14"/>
      <c r="G61" s="59"/>
      <c r="H61" s="48" t="str">
        <f t="shared" si="2"/>
        <v/>
      </c>
    </row>
    <row r="62" spans="2:8" ht="22.8" x14ac:dyDescent="0.2">
      <c r="B62" s="16"/>
      <c r="C62" s="1" t="s">
        <v>200</v>
      </c>
      <c r="D62" s="4" t="s">
        <v>34</v>
      </c>
      <c r="E62" s="4"/>
      <c r="F62" s="14">
        <f>G58+G60</f>
        <v>975400</v>
      </c>
      <c r="G62" s="78">
        <v>0</v>
      </c>
      <c r="H62" s="48">
        <f t="shared" si="2"/>
        <v>0</v>
      </c>
    </row>
    <row r="63" spans="2:8" x14ac:dyDescent="0.2">
      <c r="B63" s="16"/>
      <c r="C63" s="1"/>
      <c r="D63" s="4"/>
      <c r="E63" s="4"/>
      <c r="F63" s="14"/>
      <c r="G63" s="59"/>
      <c r="H63" s="48" t="str">
        <f t="shared" si="2"/>
        <v/>
      </c>
    </row>
    <row r="64" spans="2:8" s="219" customFormat="1" ht="12" x14ac:dyDescent="0.25">
      <c r="B64" s="57"/>
      <c r="C64" s="3" t="s">
        <v>201</v>
      </c>
      <c r="D64" s="411"/>
      <c r="E64" s="411"/>
      <c r="F64" s="466"/>
      <c r="G64" s="463"/>
      <c r="H64" s="473" t="str">
        <f t="shared" si="2"/>
        <v/>
      </c>
    </row>
    <row r="65" spans="2:8" x14ac:dyDescent="0.2">
      <c r="B65" s="16"/>
      <c r="C65" s="1"/>
      <c r="D65" s="4"/>
      <c r="E65" s="4"/>
      <c r="F65" s="14"/>
      <c r="G65" s="59"/>
      <c r="H65" s="48" t="str">
        <f t="shared" si="2"/>
        <v/>
      </c>
    </row>
    <row r="66" spans="2:8" x14ac:dyDescent="0.2">
      <c r="B66" s="16"/>
      <c r="C66" s="1" t="s">
        <v>202</v>
      </c>
      <c r="D66" s="4" t="s">
        <v>198</v>
      </c>
      <c r="E66" s="4"/>
      <c r="F66" s="14">
        <v>1</v>
      </c>
      <c r="G66" s="59">
        <v>880000</v>
      </c>
      <c r="H66" s="48">
        <f t="shared" si="2"/>
        <v>880000</v>
      </c>
    </row>
    <row r="67" spans="2:8" x14ac:dyDescent="0.2">
      <c r="B67" s="16"/>
      <c r="C67" s="1"/>
      <c r="D67" s="4"/>
      <c r="E67" s="4"/>
      <c r="F67" s="14"/>
      <c r="G67" s="59"/>
      <c r="H67" s="48" t="str">
        <f t="shared" si="2"/>
        <v/>
      </c>
    </row>
    <row r="68" spans="2:8" ht="22.8" x14ac:dyDescent="0.2">
      <c r="B68" s="16"/>
      <c r="C68" s="1" t="s">
        <v>203</v>
      </c>
      <c r="D68" s="4" t="s">
        <v>34</v>
      </c>
      <c r="E68" s="4"/>
      <c r="F68" s="14">
        <f>G66</f>
        <v>880000</v>
      </c>
      <c r="G68" s="78">
        <v>0</v>
      </c>
      <c r="H68" s="48">
        <f t="shared" si="2"/>
        <v>0</v>
      </c>
    </row>
    <row r="69" spans="2:8" x14ac:dyDescent="0.2">
      <c r="B69" s="16"/>
      <c r="C69" s="1"/>
      <c r="D69" s="4"/>
      <c r="E69" s="4"/>
      <c r="F69" s="14"/>
      <c r="G69" s="59"/>
      <c r="H69" s="48" t="str">
        <f t="shared" si="2"/>
        <v/>
      </c>
    </row>
    <row r="70" spans="2:8" s="219" customFormat="1" ht="24" x14ac:dyDescent="0.25">
      <c r="B70" s="57"/>
      <c r="C70" s="3" t="s">
        <v>204</v>
      </c>
      <c r="D70" s="411"/>
      <c r="E70" s="411"/>
      <c r="F70" s="466"/>
      <c r="G70" s="463"/>
      <c r="H70" s="473" t="str">
        <f t="shared" si="2"/>
        <v/>
      </c>
    </row>
    <row r="71" spans="2:8" x14ac:dyDescent="0.2">
      <c r="B71" s="16"/>
      <c r="C71" s="1"/>
      <c r="D71" s="4"/>
      <c r="E71" s="4"/>
      <c r="F71" s="14"/>
      <c r="G71" s="59"/>
      <c r="H71" s="48" t="str">
        <f t="shared" si="2"/>
        <v/>
      </c>
    </row>
    <row r="72" spans="2:8" x14ac:dyDescent="0.2">
      <c r="B72" s="16"/>
      <c r="C72" s="1" t="s">
        <v>205</v>
      </c>
      <c r="D72" s="4" t="s">
        <v>206</v>
      </c>
      <c r="E72" s="4"/>
      <c r="F72" s="14">
        <v>300</v>
      </c>
      <c r="G72" s="59">
        <v>0</v>
      </c>
      <c r="H72" s="48">
        <f t="shared" si="2"/>
        <v>0</v>
      </c>
    </row>
    <row r="73" spans="2:8" x14ac:dyDescent="0.2">
      <c r="B73" s="16"/>
      <c r="C73" s="1"/>
      <c r="D73" s="4"/>
      <c r="E73" s="4"/>
      <c r="F73" s="14"/>
      <c r="G73" s="59"/>
      <c r="H73" s="48" t="str">
        <f t="shared" si="2"/>
        <v/>
      </c>
    </row>
    <row r="74" spans="2:8" x14ac:dyDescent="0.2">
      <c r="B74" s="16"/>
      <c r="C74" s="1" t="s">
        <v>207</v>
      </c>
      <c r="D74" s="4" t="s">
        <v>46</v>
      </c>
      <c r="E74" s="4"/>
      <c r="F74" s="14">
        <v>600</v>
      </c>
      <c r="G74" s="59">
        <v>0</v>
      </c>
      <c r="H74" s="48">
        <f t="shared" si="2"/>
        <v>0</v>
      </c>
    </row>
    <row r="75" spans="2:8" ht="16.5" customHeight="1" x14ac:dyDescent="0.2">
      <c r="B75" s="16"/>
      <c r="C75" s="1"/>
      <c r="D75" s="4"/>
      <c r="E75" s="4"/>
      <c r="F75" s="14"/>
      <c r="G75" s="59"/>
      <c r="H75" s="48" t="str">
        <f t="shared" si="2"/>
        <v/>
      </c>
    </row>
    <row r="76" spans="2:8" x14ac:dyDescent="0.2">
      <c r="B76" s="16"/>
      <c r="C76" s="1"/>
      <c r="D76" s="4"/>
      <c r="E76" s="4"/>
      <c r="F76" s="14"/>
      <c r="G76" s="5"/>
      <c r="H76" s="48" t="str">
        <f>IF(D76="","",F76*G76)</f>
        <v/>
      </c>
    </row>
    <row r="77" spans="2:8" ht="12" x14ac:dyDescent="0.25">
      <c r="B77" s="153"/>
      <c r="C77" s="151"/>
      <c r="D77" s="23"/>
      <c r="E77" s="23"/>
      <c r="F77" s="24"/>
      <c r="G77" s="26"/>
      <c r="H77" s="476">
        <f>SUM(H13:H76)</f>
        <v>3095400</v>
      </c>
    </row>
  </sheetData>
  <mergeCells count="2">
    <mergeCell ref="F6:H6"/>
    <mergeCell ref="F3:H3"/>
  </mergeCells>
  <phoneticPr fontId="0" type="noConversion"/>
  <conditionalFormatting sqref="G10:H10">
    <cfRule type="expression" dxfId="2" priority="8">
      <formula>AND(#REF!=FALSE,$D10&lt;&gt;"P C Sum",$D10&lt;&gt;"PC Sum",$D10&lt;&gt;"P Sum",$D10&lt;&gt;"Prov Sum")</formula>
    </cfRule>
  </conditionalFormatting>
  <pageMargins left="0.43307086614173229" right="0.31496062992125984" top="0.43307086614173229" bottom="0.62992125984251968" header="0.35433070866141736" footer="0.31496062992125984"/>
  <pageSetup paperSize="9" scale="68" firstPageNumber="31" orientation="portrait" r:id="rId1"/>
  <headerFooter alignWithMargins="0">
    <oddHeader xml:space="preserve">&amp;R&amp;"Arial,Bold Italic"
</oddHeader>
    <oddFooter>&amp;L&amp;"Arial,Bold"&amp;8_______________________________________________________________________________________________________________________
ZNT 4198/17T Standard Quotation Document Ver. 2019-09-02&amp;C&amp;"Arial,Bold"&amp;9C&amp;P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3" tint="0.59999389629810485"/>
  </sheetPr>
  <dimension ref="B1:S26"/>
  <sheetViews>
    <sheetView showGridLines="0" view="pageBreakPreview" topLeftCell="A25" zoomScaleNormal="100" zoomScaleSheetLayoutView="100" zoomScalePageLayoutView="150" workbookViewId="0">
      <selection activeCell="I8" sqref="I8"/>
    </sheetView>
  </sheetViews>
  <sheetFormatPr defaultColWidth="8.88671875" defaultRowHeight="13.2" x14ac:dyDescent="0.25"/>
  <cols>
    <col min="1" max="1" width="2" style="30" customWidth="1"/>
    <col min="2" max="2" width="8.44140625" style="38" customWidth="1"/>
    <col min="3" max="3" width="47.5546875" style="41" customWidth="1"/>
    <col min="4" max="4" width="11" style="41" customWidth="1"/>
    <col min="5" max="5" width="24.6640625" style="42" customWidth="1"/>
    <col min="6" max="6" width="8.33203125" style="30" customWidth="1"/>
    <col min="7" max="7" width="3.88671875" style="30" customWidth="1"/>
    <col min="8" max="8" width="19.33203125" style="180" customWidth="1"/>
    <col min="9" max="9" width="11.5546875" style="30" bestFit="1" customWidth="1"/>
    <col min="10" max="10" width="8.88671875" style="30"/>
    <col min="11" max="11" width="16.33203125" style="30" bestFit="1" customWidth="1"/>
    <col min="12" max="12" width="12.5546875" style="30" customWidth="1"/>
    <col min="13" max="13" width="9.33203125" style="30" customWidth="1"/>
    <col min="14" max="16384" width="8.88671875" style="30"/>
  </cols>
  <sheetData>
    <row r="1" spans="2:12" s="28" customFormat="1" ht="18" customHeight="1" x14ac:dyDescent="0.25">
      <c r="B1" s="86" t="e">
        <f>_Client1</f>
        <v>#REF!</v>
      </c>
      <c r="C1" s="36"/>
      <c r="D1" s="36"/>
      <c r="F1" s="276"/>
      <c r="H1" s="179"/>
      <c r="L1" s="29"/>
    </row>
    <row r="2" spans="2:12" s="28" customFormat="1" ht="16.5" customHeight="1" x14ac:dyDescent="0.25">
      <c r="B2" s="277" t="e">
        <f>_Client2</f>
        <v>#REF!</v>
      </c>
      <c r="C2" s="36"/>
      <c r="D2" s="36"/>
      <c r="E2" s="29"/>
      <c r="F2" s="29"/>
      <c r="G2" s="29"/>
      <c r="H2" s="179"/>
      <c r="J2" s="35"/>
      <c r="K2" s="35"/>
      <c r="L2" s="29"/>
    </row>
    <row r="3" spans="2:12" s="28" customFormat="1" ht="13.5" customHeight="1" x14ac:dyDescent="0.25">
      <c r="B3" s="277"/>
      <c r="C3" s="36"/>
      <c r="D3" s="36"/>
      <c r="E3" s="29"/>
      <c r="F3" s="29"/>
      <c r="G3" s="29"/>
      <c r="H3" s="179"/>
      <c r="J3" s="35"/>
      <c r="K3" s="35"/>
      <c r="L3" s="29"/>
    </row>
    <row r="4" spans="2:12" ht="12.75" customHeight="1" x14ac:dyDescent="0.25">
      <c r="B4" s="505" t="s">
        <v>235</v>
      </c>
      <c r="C4" s="505"/>
      <c r="D4" s="505"/>
      <c r="E4" s="505"/>
    </row>
    <row r="5" spans="2:12" ht="25.5" customHeight="1" x14ac:dyDescent="0.25">
      <c r="B5" s="86"/>
      <c r="C5" s="86"/>
      <c r="D5" s="86"/>
      <c r="E5" s="86"/>
    </row>
    <row r="6" spans="2:12" ht="5.25" customHeight="1" thickBot="1" x14ac:dyDescent="0.3">
      <c r="B6" s="490"/>
      <c r="C6" s="490"/>
      <c r="D6" s="490"/>
      <c r="E6" s="490"/>
    </row>
    <row r="7" spans="2:12" s="39" customFormat="1" ht="24.9" customHeight="1" thickBot="1" x14ac:dyDescent="0.3">
      <c r="B7" s="192"/>
      <c r="C7" s="193" t="s">
        <v>1</v>
      </c>
      <c r="D7" s="280" t="s">
        <v>231</v>
      </c>
      <c r="E7" s="178" t="s">
        <v>6</v>
      </c>
      <c r="H7" s="181"/>
    </row>
    <row r="8" spans="2:12" ht="21" customHeight="1" x14ac:dyDescent="0.25">
      <c r="B8" s="187" t="s">
        <v>236</v>
      </c>
      <c r="C8" s="182"/>
      <c r="D8" s="286"/>
      <c r="E8" s="170">
        <f>A!E23-E9</f>
        <v>126500</v>
      </c>
      <c r="H8" s="167"/>
    </row>
    <row r="9" spans="2:12" ht="21" customHeight="1" x14ac:dyDescent="0.25">
      <c r="B9" s="187" t="s">
        <v>237</v>
      </c>
      <c r="C9" s="182"/>
      <c r="D9" s="286"/>
      <c r="E9" s="170">
        <f>'Sch D'!H45</f>
        <v>360000</v>
      </c>
      <c r="H9" s="167"/>
    </row>
    <row r="10" spans="2:12" ht="21" customHeight="1" x14ac:dyDescent="0.25">
      <c r="B10" s="187" t="s">
        <v>238</v>
      </c>
      <c r="C10" s="182"/>
      <c r="D10" s="286"/>
      <c r="E10" s="170">
        <f>'Sch F'!H88</f>
        <v>9156373.1799999997</v>
      </c>
      <c r="H10" s="167"/>
    </row>
    <row r="11" spans="2:12" ht="21" customHeight="1" x14ac:dyDescent="0.25">
      <c r="B11" s="187" t="s">
        <v>409</v>
      </c>
      <c r="C11" s="183"/>
      <c r="D11" s="286"/>
      <c r="E11" s="170">
        <f>'Sch E'!H77</f>
        <v>3095400</v>
      </c>
      <c r="H11" s="323"/>
      <c r="I11" s="321"/>
    </row>
    <row r="12" spans="2:12" ht="18.75" customHeight="1" thickBot="1" x14ac:dyDescent="0.3">
      <c r="B12" s="188"/>
      <c r="C12" s="184"/>
      <c r="D12" s="127"/>
      <c r="E12" s="171"/>
    </row>
    <row r="13" spans="2:12" ht="21" customHeight="1" thickBot="1" x14ac:dyDescent="0.3">
      <c r="B13" s="189" t="s">
        <v>239</v>
      </c>
      <c r="C13" s="279"/>
      <c r="D13" s="185"/>
      <c r="E13" s="45">
        <f>ROUND(SUM(E8:E12),2)</f>
        <v>12738273.18</v>
      </c>
      <c r="H13" s="323"/>
      <c r="K13" s="46"/>
    </row>
    <row r="14" spans="2:12" ht="31.5" customHeight="1" thickBot="1" x14ac:dyDescent="0.3">
      <c r="B14" s="509" t="s">
        <v>256</v>
      </c>
      <c r="C14" s="510"/>
      <c r="D14" s="511"/>
      <c r="E14" s="45"/>
      <c r="H14" s="323"/>
      <c r="K14" s="46"/>
    </row>
    <row r="15" spans="2:12" ht="21" customHeight="1" thickBot="1" x14ac:dyDescent="0.3">
      <c r="B15" s="512" t="s">
        <v>257</v>
      </c>
      <c r="C15" s="513"/>
      <c r="D15" s="514"/>
      <c r="E15" s="326">
        <f>SUM(E13:E14)</f>
        <v>12738273.18</v>
      </c>
      <c r="H15" s="323"/>
      <c r="K15" s="46"/>
    </row>
    <row r="16" spans="2:12" ht="21.75" customHeight="1" thickBot="1" x14ac:dyDescent="0.3">
      <c r="B16" s="506" t="s">
        <v>259</v>
      </c>
      <c r="C16" s="507"/>
      <c r="D16" s="508"/>
      <c r="E16" s="172">
        <f>E13*10%</f>
        <v>1273827.318</v>
      </c>
      <c r="H16" s="323"/>
      <c r="I16" s="300"/>
      <c r="K16" s="324"/>
    </row>
    <row r="17" spans="2:19" ht="21" customHeight="1" thickBot="1" x14ac:dyDescent="0.3">
      <c r="B17" s="512" t="s">
        <v>258</v>
      </c>
      <c r="C17" s="513"/>
      <c r="D17" s="514"/>
      <c r="E17" s="154">
        <f>SUM(E15:E16)</f>
        <v>14012100.498</v>
      </c>
      <c r="H17" s="327"/>
      <c r="I17" s="300"/>
      <c r="K17" s="322"/>
    </row>
    <row r="18" spans="2:19" ht="21" customHeight="1" thickBot="1" x14ac:dyDescent="0.3">
      <c r="B18" s="190" t="str">
        <f>"Add CONTRACT PRICE ADJUSTMENT ("&amp;TEXT(H18,"0%")&amp;" of 10% of Subtotal 3)"</f>
        <v>Add CONTRACT PRICE ADJUSTMENT (0% of 10% of Subtotal 3)</v>
      </c>
      <c r="C18" s="94"/>
      <c r="D18" s="186"/>
      <c r="E18" s="282">
        <f>E17*10%</f>
        <v>1401210.0498000002</v>
      </c>
      <c r="H18" s="327"/>
    </row>
    <row r="19" spans="2:19" ht="21" customHeight="1" thickBot="1" x14ac:dyDescent="0.3">
      <c r="B19" s="189" t="s">
        <v>260</v>
      </c>
      <c r="C19" s="279"/>
      <c r="D19" s="185"/>
      <c r="E19" s="283">
        <f>SUM(E17:E18)</f>
        <v>15413310.547800001</v>
      </c>
      <c r="H19" s="327"/>
    </row>
    <row r="20" spans="2:19" ht="21" customHeight="1" thickBot="1" x14ac:dyDescent="0.3">
      <c r="B20" s="190" t="s">
        <v>261</v>
      </c>
      <c r="C20" s="94"/>
      <c r="D20" s="186"/>
      <c r="E20" s="284">
        <f>ROUND(E19*15%,2)</f>
        <v>2311996.58</v>
      </c>
      <c r="H20" s="323"/>
    </row>
    <row r="21" spans="2:19" ht="23.4" customHeight="1" thickBot="1" x14ac:dyDescent="0.3">
      <c r="B21" s="189" t="s">
        <v>262</v>
      </c>
      <c r="C21" s="279"/>
      <c r="D21" s="185"/>
      <c r="E21" s="285">
        <f>SUM(E19:E20)</f>
        <v>17725307.127800003</v>
      </c>
      <c r="H21" s="327"/>
    </row>
    <row r="22" spans="2:19" ht="23.4" customHeight="1" x14ac:dyDescent="0.25">
      <c r="B22" s="194"/>
      <c r="C22" s="195"/>
      <c r="D22" s="195"/>
      <c r="E22" s="196"/>
      <c r="H22" s="323"/>
    </row>
    <row r="23" spans="2:19" ht="66" customHeight="1" x14ac:dyDescent="0.25">
      <c r="B23" s="501" t="s">
        <v>240</v>
      </c>
      <c r="C23" s="502"/>
      <c r="D23" s="502"/>
      <c r="E23" s="502"/>
      <c r="H23" s="323"/>
      <c r="I23" s="46"/>
    </row>
    <row r="24" spans="2:19" ht="13.5" customHeight="1" x14ac:dyDescent="0.25">
      <c r="B24" s="194"/>
      <c r="C24" s="195"/>
      <c r="D24" s="195"/>
      <c r="E24" s="196"/>
      <c r="H24" s="323"/>
      <c r="I24" s="46"/>
    </row>
    <row r="25" spans="2:19" ht="23.4" customHeight="1" x14ac:dyDescent="0.25">
      <c r="B25" s="503" t="s">
        <v>241</v>
      </c>
      <c r="C25" s="503"/>
      <c r="D25" s="503"/>
      <c r="E25" s="503"/>
      <c r="I25" s="46"/>
    </row>
    <row r="26" spans="2:19" ht="57.75" customHeight="1" x14ac:dyDescent="0.25">
      <c r="B26" s="504" t="s">
        <v>242</v>
      </c>
      <c r="C26" s="504"/>
      <c r="D26" s="504"/>
      <c r="E26" s="504"/>
      <c r="S26" s="30">
        <f>333-326</f>
        <v>7</v>
      </c>
    </row>
  </sheetData>
  <mergeCells count="9">
    <mergeCell ref="B23:E23"/>
    <mergeCell ref="B25:E25"/>
    <mergeCell ref="B26:E26"/>
    <mergeCell ref="B4:E4"/>
    <mergeCell ref="B6:E6"/>
    <mergeCell ref="B16:D16"/>
    <mergeCell ref="B14:D14"/>
    <mergeCell ref="B17:D17"/>
    <mergeCell ref="B15:D15"/>
  </mergeCells>
  <conditionalFormatting sqref="E8:E22 E24">
    <cfRule type="expression" dxfId="1" priority="2">
      <formula>#REF!=FALSE</formula>
    </cfRule>
  </conditionalFormatting>
  <pageMargins left="0.43307086614173229" right="0.31496062992125984" top="0.43307086614173229" bottom="0.62992125984251968" header="0.35433070866141736" footer="0.31496062992125984"/>
  <pageSetup paperSize="9" scale="92" firstPageNumber="31" orientation="portrait" r:id="rId1"/>
  <headerFooter alignWithMargins="0">
    <oddHeader xml:space="preserve">&amp;R&amp;"Arial,Bold Italic"
</oddHeader>
    <oddFooter>&amp;L&amp;"Arial,Bold"&amp;8_______________________________________________________________________________________________________________________
ZNT 4198/17T Standard Quotation Document Ver. 2019-09-02&amp;C&amp;"Arial,Bold"&amp;9C&amp;P</oddFooter>
  </headerFooter>
  <ignoredErrors>
    <ignoredError sqref="E20"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0A89B0-FA8D-460B-8690-B9C8F82D9287}">
  <sheetPr>
    <tabColor rgb="FF92D050"/>
  </sheetPr>
  <dimension ref="A1:N85"/>
  <sheetViews>
    <sheetView showGridLines="0" tabSelected="1" view="pageBreakPreview" zoomScaleNormal="125" zoomScaleSheetLayoutView="100" zoomScalePageLayoutView="125" workbookViewId="0">
      <pane xSplit="5" ySplit="2" topLeftCell="F39" activePane="bottomRight" state="frozen"/>
      <selection pane="topRight" activeCell="C24" sqref="C24"/>
      <selection pane="bottomLeft" activeCell="C24" sqref="C24"/>
      <selection pane="bottomRight" activeCell="L1" sqref="L1"/>
    </sheetView>
  </sheetViews>
  <sheetFormatPr defaultColWidth="11.109375" defaultRowHeight="11.4" x14ac:dyDescent="0.2"/>
  <cols>
    <col min="1" max="1" width="1.33203125" style="100" customWidth="1"/>
    <col min="2" max="2" width="7.44140625" style="202" customWidth="1"/>
    <col min="3" max="3" width="43.109375" style="100" customWidth="1"/>
    <col min="4" max="4" width="9" style="101" customWidth="1"/>
    <col min="5" max="5" width="4.44140625" style="101" customWidth="1"/>
    <col min="6" max="6" width="12.6640625" style="102" customWidth="1"/>
    <col min="7" max="7" width="13.5546875" style="103" customWidth="1"/>
    <col min="8" max="8" width="15.33203125" style="103" customWidth="1"/>
    <col min="9" max="9" width="4.77734375" style="100" customWidth="1"/>
    <col min="10" max="10" width="12.33203125" style="100" bestFit="1" customWidth="1"/>
    <col min="11" max="13" width="11.109375" style="100"/>
    <col min="14" max="14" width="11.44140625" style="100" bestFit="1" customWidth="1"/>
    <col min="15" max="16384" width="11.109375" style="100"/>
  </cols>
  <sheetData>
    <row r="1" spans="1:13" x14ac:dyDescent="0.2">
      <c r="A1" s="204"/>
      <c r="B1" s="205"/>
      <c r="C1" s="96" t="s">
        <v>56</v>
      </c>
      <c r="D1" s="97"/>
      <c r="E1" s="97"/>
      <c r="F1" s="97"/>
      <c r="G1" s="94"/>
      <c r="H1" s="206">
        <f>MAX(H2:H112)</f>
        <v>360000</v>
      </c>
      <c r="I1" s="207"/>
      <c r="K1" s="104"/>
      <c r="L1" s="165" t="s">
        <v>233</v>
      </c>
      <c r="M1" s="202"/>
    </row>
    <row r="2" spans="1:13" ht="12" x14ac:dyDescent="0.2">
      <c r="A2" s="94"/>
      <c r="B2" s="198" t="s">
        <v>0</v>
      </c>
      <c r="C2" s="199" t="s">
        <v>1</v>
      </c>
      <c r="D2" s="199" t="s">
        <v>2</v>
      </c>
      <c r="E2" s="199" t="s">
        <v>3</v>
      </c>
      <c r="F2" s="273" t="s">
        <v>4</v>
      </c>
      <c r="G2" s="273" t="s">
        <v>5</v>
      </c>
      <c r="H2" s="273" t="s">
        <v>6</v>
      </c>
      <c r="I2" s="98"/>
    </row>
    <row r="3" spans="1:13" s="94" customFormat="1" ht="12" x14ac:dyDescent="0.25">
      <c r="B3" s="95"/>
      <c r="C3" s="96"/>
      <c r="D3" s="97"/>
      <c r="F3" s="492"/>
      <c r="G3" s="492"/>
      <c r="H3" s="492"/>
      <c r="I3" s="98"/>
    </row>
    <row r="4" spans="1:13" s="94" customFormat="1" ht="12" x14ac:dyDescent="0.25">
      <c r="B4" s="99"/>
      <c r="C4" s="96"/>
      <c r="D4" s="97"/>
      <c r="E4" s="97"/>
      <c r="F4" s="97"/>
      <c r="H4" s="98"/>
      <c r="I4" s="98"/>
    </row>
    <row r="6" spans="1:13" s="104" customFormat="1" ht="12" x14ac:dyDescent="0.25">
      <c r="B6" s="105" t="s">
        <v>253</v>
      </c>
      <c r="C6" s="106"/>
      <c r="D6" s="107"/>
      <c r="E6" s="107"/>
      <c r="F6" s="483" t="s">
        <v>208</v>
      </c>
      <c r="G6" s="483"/>
      <c r="H6" s="484"/>
    </row>
    <row r="7" spans="1:13" s="104" customFormat="1" ht="20.100000000000001" customHeight="1" x14ac:dyDescent="0.25">
      <c r="B7" s="158"/>
      <c r="C7" s="156"/>
      <c r="D7" s="43"/>
      <c r="E7" s="43"/>
      <c r="F7" s="43"/>
      <c r="G7" s="43"/>
      <c r="H7" s="157"/>
    </row>
    <row r="8" spans="1:13" ht="8.1" customHeight="1" x14ac:dyDescent="0.25">
      <c r="B8" s="108"/>
      <c r="C8" s="109"/>
      <c r="D8" s="109"/>
      <c r="E8" s="109"/>
      <c r="F8" s="109"/>
      <c r="G8" s="109"/>
      <c r="H8" s="110"/>
    </row>
    <row r="9" spans="1:13" s="9" customFormat="1" ht="20.100000000000001" customHeight="1" x14ac:dyDescent="0.2">
      <c r="B9" s="111" t="s">
        <v>0</v>
      </c>
      <c r="C9" s="18" t="s">
        <v>1</v>
      </c>
      <c r="D9" s="18" t="s">
        <v>2</v>
      </c>
      <c r="E9" s="18" t="s">
        <v>3</v>
      </c>
      <c r="F9" s="112" t="s">
        <v>4</v>
      </c>
      <c r="G9" s="113" t="s">
        <v>5</v>
      </c>
      <c r="H9" s="114" t="s">
        <v>6</v>
      </c>
    </row>
    <row r="10" spans="1:13" s="115" customFormat="1" ht="12" customHeight="1" x14ac:dyDescent="0.2">
      <c r="B10" s="12"/>
      <c r="C10" s="4"/>
      <c r="D10" s="4"/>
      <c r="E10" s="4"/>
      <c r="F10" s="116"/>
      <c r="G10" s="51"/>
      <c r="H10" s="5" t="str">
        <f t="shared" ref="H10:H44" si="0">IF(D10="","",F10*G10)</f>
        <v/>
      </c>
    </row>
    <row r="11" spans="1:13" s="115" customFormat="1" ht="12" customHeight="1" x14ac:dyDescent="0.2">
      <c r="B11" s="57" t="s">
        <v>273</v>
      </c>
      <c r="C11" s="3" t="s">
        <v>274</v>
      </c>
      <c r="D11" s="4"/>
      <c r="E11" s="4"/>
      <c r="F11" s="4"/>
      <c r="G11" s="59"/>
      <c r="H11" s="48" t="str">
        <f t="shared" si="0"/>
        <v/>
      </c>
      <c r="I11" s="493"/>
    </row>
    <row r="12" spans="1:13" s="115" customFormat="1" ht="12" customHeight="1" x14ac:dyDescent="0.2">
      <c r="B12" s="16"/>
      <c r="C12" s="1"/>
      <c r="D12" s="4"/>
      <c r="E12" s="4"/>
      <c r="F12" s="4"/>
      <c r="G12" s="59"/>
      <c r="H12" s="48" t="str">
        <f t="shared" si="0"/>
        <v/>
      </c>
      <c r="I12" s="493"/>
    </row>
    <row r="13" spans="1:13" s="410" customFormat="1" ht="12" x14ac:dyDescent="0.25">
      <c r="B13" s="22" t="s">
        <v>43</v>
      </c>
      <c r="C13" s="353" t="s">
        <v>44</v>
      </c>
      <c r="D13" s="419"/>
      <c r="E13" s="419"/>
      <c r="F13" s="419"/>
      <c r="G13" s="443"/>
      <c r="H13" s="402" t="str">
        <f>IF(D13="","",F13*G13)</f>
        <v/>
      </c>
    </row>
    <row r="14" spans="1:13" s="115" customFormat="1" x14ac:dyDescent="0.2">
      <c r="B14" s="21"/>
      <c r="C14" s="50"/>
      <c r="D14" s="55"/>
      <c r="E14" s="55"/>
      <c r="F14" s="55"/>
      <c r="G14" s="53"/>
      <c r="H14" s="37" t="str">
        <f>IF(D14="","",F14*G14)</f>
        <v/>
      </c>
    </row>
    <row r="15" spans="1:13" s="115" customFormat="1" x14ac:dyDescent="0.2">
      <c r="B15" s="21" t="s">
        <v>404</v>
      </c>
      <c r="C15" s="7" t="s">
        <v>45</v>
      </c>
      <c r="D15" s="4" t="s">
        <v>46</v>
      </c>
      <c r="E15" s="4"/>
      <c r="F15" s="4">
        <v>2000</v>
      </c>
      <c r="G15" s="53">
        <v>0</v>
      </c>
      <c r="H15" s="52">
        <f>IF(D15="","",F15*G15)</f>
        <v>0</v>
      </c>
    </row>
    <row r="16" spans="1:13" s="115" customFormat="1" x14ac:dyDescent="0.2">
      <c r="B16" s="21"/>
      <c r="C16" s="7"/>
      <c r="D16" s="4"/>
      <c r="E16" s="4"/>
      <c r="F16" s="4"/>
      <c r="G16" s="53"/>
      <c r="H16" s="52" t="str">
        <f t="shared" ref="H16:H43" si="1">IF(D16="","",F16*G16)</f>
        <v/>
      </c>
    </row>
    <row r="17" spans="2:8" s="115" customFormat="1" x14ac:dyDescent="0.2">
      <c r="B17" s="21"/>
      <c r="C17" s="7" t="s">
        <v>275</v>
      </c>
      <c r="D17" s="4" t="s">
        <v>46</v>
      </c>
      <c r="E17" s="4"/>
      <c r="F17" s="4">
        <v>1000</v>
      </c>
      <c r="G17" s="53">
        <v>0</v>
      </c>
      <c r="H17" s="52">
        <f t="shared" si="1"/>
        <v>0</v>
      </c>
    </row>
    <row r="18" spans="2:8" s="115" customFormat="1" x14ac:dyDescent="0.2">
      <c r="B18" s="21"/>
      <c r="C18" s="7"/>
      <c r="D18" s="4"/>
      <c r="E18" s="4"/>
      <c r="F18" s="4"/>
      <c r="G18" s="53"/>
      <c r="H18" s="52" t="str">
        <f t="shared" si="1"/>
        <v/>
      </c>
    </row>
    <row r="19" spans="2:8" s="410" customFormat="1" ht="12" x14ac:dyDescent="0.25">
      <c r="B19" s="22" t="s">
        <v>47</v>
      </c>
      <c r="C19" s="20" t="s">
        <v>48</v>
      </c>
      <c r="D19" s="411"/>
      <c r="E19" s="411"/>
      <c r="F19" s="411"/>
      <c r="G19" s="443"/>
      <c r="H19" s="444" t="str">
        <f t="shared" si="1"/>
        <v/>
      </c>
    </row>
    <row r="20" spans="2:8" s="318" customFormat="1" x14ac:dyDescent="0.2">
      <c r="B20" s="21"/>
      <c r="C20" s="7"/>
      <c r="D20" s="4"/>
      <c r="E20" s="4"/>
      <c r="F20" s="4"/>
      <c r="G20" s="53"/>
      <c r="H20" s="52" t="str">
        <f t="shared" si="1"/>
        <v/>
      </c>
    </row>
    <row r="21" spans="2:8" s="115" customFormat="1" x14ac:dyDescent="0.2">
      <c r="B21" s="21"/>
      <c r="C21" s="7" t="s">
        <v>49</v>
      </c>
      <c r="D21" s="4" t="s">
        <v>46</v>
      </c>
      <c r="E21" s="4"/>
      <c r="F21" s="4">
        <v>40</v>
      </c>
      <c r="G21" s="53">
        <v>0</v>
      </c>
      <c r="H21" s="52">
        <f t="shared" si="1"/>
        <v>0</v>
      </c>
    </row>
    <row r="22" spans="2:8" s="115" customFormat="1" x14ac:dyDescent="0.2">
      <c r="B22" s="21"/>
      <c r="C22" s="7"/>
      <c r="D22" s="4"/>
      <c r="E22" s="4"/>
      <c r="F22" s="4"/>
      <c r="G22" s="53"/>
      <c r="H22" s="52" t="str">
        <f t="shared" si="1"/>
        <v/>
      </c>
    </row>
    <row r="23" spans="2:8" s="115" customFormat="1" x14ac:dyDescent="0.2">
      <c r="B23" s="21"/>
      <c r="C23" s="7" t="s">
        <v>50</v>
      </c>
      <c r="D23" s="4" t="s">
        <v>46</v>
      </c>
      <c r="E23" s="4"/>
      <c r="F23" s="4">
        <v>1000</v>
      </c>
      <c r="G23" s="53">
        <v>0</v>
      </c>
      <c r="H23" s="52">
        <f t="shared" si="1"/>
        <v>0</v>
      </c>
    </row>
    <row r="24" spans="2:8" s="115" customFormat="1" x14ac:dyDescent="0.2">
      <c r="B24" s="21"/>
      <c r="C24" s="7"/>
      <c r="D24" s="4"/>
      <c r="E24" s="4"/>
      <c r="F24" s="4"/>
      <c r="G24" s="53"/>
      <c r="H24" s="52" t="str">
        <f t="shared" si="1"/>
        <v/>
      </c>
    </row>
    <row r="25" spans="2:8" s="115" customFormat="1" x14ac:dyDescent="0.2">
      <c r="B25" s="21"/>
      <c r="C25" s="7" t="s">
        <v>51</v>
      </c>
      <c r="D25" s="4" t="s">
        <v>46</v>
      </c>
      <c r="E25" s="4"/>
      <c r="F25" s="4">
        <v>500</v>
      </c>
      <c r="G25" s="53">
        <v>0</v>
      </c>
      <c r="H25" s="52">
        <f t="shared" si="1"/>
        <v>0</v>
      </c>
    </row>
    <row r="26" spans="2:8" s="115" customFormat="1" x14ac:dyDescent="0.2">
      <c r="B26" s="21"/>
      <c r="C26" s="7"/>
      <c r="D26" s="4"/>
      <c r="E26" s="4"/>
      <c r="F26" s="4"/>
      <c r="G26" s="53"/>
      <c r="H26" s="52" t="str">
        <f t="shared" si="1"/>
        <v/>
      </c>
    </row>
    <row r="27" spans="2:8" s="478" customFormat="1" ht="12" x14ac:dyDescent="0.25">
      <c r="B27" s="34" t="s">
        <v>52</v>
      </c>
      <c r="C27" s="20" t="s">
        <v>53</v>
      </c>
      <c r="D27" s="453"/>
      <c r="E27" s="453"/>
      <c r="F27" s="453"/>
      <c r="G27" s="455"/>
      <c r="H27" s="477" t="str">
        <f t="shared" si="1"/>
        <v/>
      </c>
    </row>
    <row r="28" spans="2:8" s="115" customFormat="1" x14ac:dyDescent="0.2">
      <c r="B28" s="21"/>
      <c r="C28" s="7"/>
      <c r="D28" s="4"/>
      <c r="E28" s="4"/>
      <c r="F28" s="4"/>
      <c r="G28" s="53"/>
      <c r="H28" s="52" t="str">
        <f t="shared" si="1"/>
        <v/>
      </c>
    </row>
    <row r="29" spans="2:8" s="115" customFormat="1" x14ac:dyDescent="0.2">
      <c r="B29" s="21"/>
      <c r="C29" s="7" t="s">
        <v>54</v>
      </c>
      <c r="D29" s="4" t="s">
        <v>25</v>
      </c>
      <c r="E29" s="4"/>
      <c r="F29" s="4">
        <v>3600</v>
      </c>
      <c r="G29" s="53">
        <v>0</v>
      </c>
      <c r="H29" s="52">
        <f t="shared" si="1"/>
        <v>0</v>
      </c>
    </row>
    <row r="30" spans="2:8" s="115" customFormat="1" ht="12" customHeight="1" x14ac:dyDescent="0.2">
      <c r="B30" s="21"/>
      <c r="C30" s="7"/>
      <c r="D30" s="4"/>
      <c r="E30" s="4"/>
      <c r="F30" s="4"/>
      <c r="G30" s="53"/>
      <c r="H30" s="52" t="str">
        <f t="shared" si="1"/>
        <v/>
      </c>
    </row>
    <row r="31" spans="2:8" s="115" customFormat="1" ht="12" customHeight="1" x14ac:dyDescent="0.2">
      <c r="B31" s="21"/>
      <c r="C31" s="7" t="s">
        <v>55</v>
      </c>
      <c r="D31" s="4" t="s">
        <v>25</v>
      </c>
      <c r="E31" s="4"/>
      <c r="F31" s="4">
        <v>600</v>
      </c>
      <c r="G31" s="53">
        <v>0</v>
      </c>
      <c r="H31" s="52">
        <f t="shared" si="1"/>
        <v>0</v>
      </c>
    </row>
    <row r="32" spans="2:8" s="115" customFormat="1" ht="12" customHeight="1" x14ac:dyDescent="0.2">
      <c r="B32" s="21"/>
      <c r="C32" s="7"/>
      <c r="D32" s="4"/>
      <c r="E32" s="4"/>
      <c r="F32" s="4"/>
      <c r="G32" s="53"/>
      <c r="H32" s="52" t="str">
        <f t="shared" si="1"/>
        <v/>
      </c>
    </row>
    <row r="33" spans="1:14" s="410" customFormat="1" ht="12" customHeight="1" x14ac:dyDescent="0.25">
      <c r="B33" s="22" t="s">
        <v>276</v>
      </c>
      <c r="C33" s="20" t="s">
        <v>277</v>
      </c>
      <c r="D33" s="411"/>
      <c r="E33" s="411"/>
      <c r="F33" s="411"/>
      <c r="G33" s="443"/>
      <c r="H33" s="444" t="str">
        <f t="shared" si="1"/>
        <v/>
      </c>
    </row>
    <row r="34" spans="1:14" s="115" customFormat="1" ht="12" customHeight="1" x14ac:dyDescent="0.2">
      <c r="B34" s="21"/>
      <c r="C34" s="7"/>
      <c r="D34" s="4"/>
      <c r="E34" s="4"/>
      <c r="F34" s="4"/>
      <c r="G34" s="53"/>
      <c r="H34" s="52" t="str">
        <f t="shared" si="1"/>
        <v/>
      </c>
    </row>
    <row r="35" spans="1:14" s="115" customFormat="1" x14ac:dyDescent="0.2">
      <c r="B35" s="21"/>
      <c r="C35" s="7" t="s">
        <v>278</v>
      </c>
      <c r="D35" s="4" t="s">
        <v>31</v>
      </c>
      <c r="E35" s="4"/>
      <c r="F35" s="4">
        <v>1</v>
      </c>
      <c r="G35" s="53">
        <v>250000</v>
      </c>
      <c r="H35" s="52">
        <f t="shared" si="1"/>
        <v>250000</v>
      </c>
    </row>
    <row r="36" spans="1:14" s="115" customFormat="1" x14ac:dyDescent="0.2">
      <c r="B36" s="21"/>
      <c r="C36" s="7"/>
      <c r="D36" s="4"/>
      <c r="E36" s="4"/>
      <c r="F36" s="4"/>
      <c r="G36" s="53"/>
      <c r="H36" s="52" t="str">
        <f t="shared" si="1"/>
        <v/>
      </c>
    </row>
    <row r="37" spans="1:14" s="115" customFormat="1" ht="22.8" x14ac:dyDescent="0.2">
      <c r="B37" s="21"/>
      <c r="C37" s="7" t="s">
        <v>405</v>
      </c>
      <c r="D37" s="4" t="s">
        <v>34</v>
      </c>
      <c r="E37" s="4"/>
      <c r="F37" s="11">
        <f>H35</f>
        <v>250000</v>
      </c>
      <c r="G37" s="302">
        <v>0</v>
      </c>
      <c r="H37" s="52">
        <f t="shared" si="1"/>
        <v>0</v>
      </c>
    </row>
    <row r="38" spans="1:14" s="115" customFormat="1" ht="12" customHeight="1" x14ac:dyDescent="0.2">
      <c r="B38" s="21"/>
      <c r="C38" s="7"/>
      <c r="D38" s="4"/>
      <c r="E38" s="4"/>
      <c r="F38" s="4"/>
      <c r="G38" s="53"/>
      <c r="H38" s="52" t="str">
        <f t="shared" si="1"/>
        <v/>
      </c>
    </row>
    <row r="39" spans="1:14" s="410" customFormat="1" ht="12" customHeight="1" x14ac:dyDescent="0.25">
      <c r="B39" s="22" t="s">
        <v>406</v>
      </c>
      <c r="C39" s="20" t="s">
        <v>407</v>
      </c>
      <c r="D39" s="411"/>
      <c r="E39" s="411"/>
      <c r="F39" s="411"/>
      <c r="G39" s="443"/>
      <c r="H39" s="444" t="str">
        <f t="shared" si="1"/>
        <v/>
      </c>
    </row>
    <row r="40" spans="1:14" s="410" customFormat="1" ht="12" customHeight="1" x14ac:dyDescent="0.25">
      <c r="B40" s="22"/>
      <c r="C40" s="20"/>
      <c r="D40" s="411"/>
      <c r="E40" s="411"/>
      <c r="F40" s="411"/>
      <c r="G40" s="443"/>
      <c r="H40" s="444"/>
    </row>
    <row r="41" spans="1:14" s="115" customFormat="1" ht="12" customHeight="1" x14ac:dyDescent="0.2">
      <c r="B41" s="21"/>
      <c r="C41" s="7" t="s">
        <v>408</v>
      </c>
      <c r="D41" s="4" t="s">
        <v>31</v>
      </c>
      <c r="E41" s="4"/>
      <c r="F41" s="4">
        <v>1</v>
      </c>
      <c r="G41" s="53">
        <v>110000</v>
      </c>
      <c r="H41" s="52">
        <f t="shared" si="1"/>
        <v>110000</v>
      </c>
    </row>
    <row r="42" spans="1:14" s="115" customFormat="1" ht="25.5" customHeight="1" x14ac:dyDescent="0.2">
      <c r="B42" s="21"/>
      <c r="C42" s="7"/>
      <c r="D42" s="4"/>
      <c r="E42" s="4"/>
      <c r="F42" s="4"/>
      <c r="G42" s="53"/>
      <c r="H42" s="52" t="str">
        <f t="shared" si="1"/>
        <v/>
      </c>
    </row>
    <row r="43" spans="1:14" s="119" customFormat="1" ht="22.8" x14ac:dyDescent="0.2">
      <c r="B43" s="21"/>
      <c r="C43" s="7" t="s">
        <v>405</v>
      </c>
      <c r="D43" s="4" t="s">
        <v>34</v>
      </c>
      <c r="E43" s="4"/>
      <c r="F43" s="11">
        <f>H41</f>
        <v>110000</v>
      </c>
      <c r="G43" s="302">
        <v>0</v>
      </c>
      <c r="H43" s="52">
        <f t="shared" si="1"/>
        <v>0</v>
      </c>
    </row>
    <row r="44" spans="1:14" s="43" customFormat="1" ht="24.75" customHeight="1" x14ac:dyDescent="0.2">
      <c r="B44" s="16"/>
      <c r="C44" s="1"/>
      <c r="D44" s="4"/>
      <c r="E44" s="4"/>
      <c r="F44" s="4"/>
      <c r="G44" s="5"/>
      <c r="H44" s="48" t="str">
        <f t="shared" si="0"/>
        <v/>
      </c>
    </row>
    <row r="45" spans="1:14" s="119" customFormat="1" ht="15.75" customHeight="1" x14ac:dyDescent="0.25">
      <c r="B45" s="153" t="str">
        <f>B11</f>
        <v>D1000</v>
      </c>
      <c r="C45" s="151"/>
      <c r="D45" s="23"/>
      <c r="E45" s="23"/>
      <c r="F45" s="24"/>
      <c r="G45" s="26"/>
      <c r="H45" s="476">
        <f>SUM(H15:H44)</f>
        <v>360000</v>
      </c>
    </row>
    <row r="46" spans="1:14" s="94" customFormat="1" x14ac:dyDescent="0.2">
      <c r="A46" s="100"/>
      <c r="B46" s="202"/>
      <c r="C46" s="100"/>
      <c r="D46" s="101"/>
      <c r="E46" s="101"/>
      <c r="F46" s="102"/>
      <c r="G46" s="103"/>
      <c r="H46" s="103"/>
      <c r="I46" s="100"/>
      <c r="J46" s="100"/>
      <c r="K46" s="100"/>
      <c r="L46" s="100"/>
      <c r="M46" s="100"/>
      <c r="N46" s="100"/>
    </row>
    <row r="47" spans="1:14" s="94" customFormat="1" x14ac:dyDescent="0.2">
      <c r="A47" s="100"/>
      <c r="B47" s="202"/>
      <c r="C47" s="100"/>
      <c r="D47" s="101"/>
      <c r="E47" s="101"/>
      <c r="F47" s="102"/>
      <c r="G47" s="103"/>
      <c r="H47" s="103"/>
      <c r="I47" s="100"/>
      <c r="J47" s="100"/>
      <c r="K47" s="100"/>
      <c r="L47" s="100"/>
      <c r="M47" s="100"/>
      <c r="N47" s="100"/>
    </row>
    <row r="48" spans="1:14" s="94" customFormat="1" x14ac:dyDescent="0.2">
      <c r="A48" s="100"/>
      <c r="B48" s="202"/>
      <c r="C48" s="100"/>
      <c r="D48" s="101"/>
      <c r="E48" s="101"/>
      <c r="F48" s="102"/>
      <c r="G48" s="103"/>
      <c r="H48" s="103"/>
      <c r="I48" s="100"/>
      <c r="J48" s="100"/>
      <c r="K48" s="100"/>
      <c r="L48" s="100"/>
      <c r="M48" s="100"/>
      <c r="N48" s="100"/>
    </row>
    <row r="49" spans="1:14" s="94" customFormat="1" x14ac:dyDescent="0.2">
      <c r="A49" s="100"/>
      <c r="B49" s="202"/>
      <c r="C49" s="100"/>
      <c r="D49" s="101"/>
      <c r="E49" s="101"/>
      <c r="F49" s="102"/>
      <c r="G49" s="103"/>
      <c r="H49" s="103"/>
      <c r="I49" s="100"/>
      <c r="J49" s="100"/>
      <c r="K49" s="100"/>
      <c r="L49" s="100"/>
      <c r="M49" s="100"/>
      <c r="N49" s="100"/>
    </row>
    <row r="50" spans="1:14" s="94" customFormat="1" x14ac:dyDescent="0.2">
      <c r="A50" s="100"/>
      <c r="B50" s="202"/>
      <c r="C50" s="100"/>
      <c r="D50" s="101"/>
      <c r="E50" s="101"/>
      <c r="F50" s="102"/>
      <c r="G50" s="103"/>
      <c r="H50" s="103"/>
      <c r="I50" s="100"/>
      <c r="J50" s="100"/>
      <c r="K50" s="100"/>
      <c r="L50" s="100"/>
      <c r="M50" s="100"/>
      <c r="N50" s="100"/>
    </row>
    <row r="51" spans="1:14" s="94" customFormat="1" x14ac:dyDescent="0.2">
      <c r="A51" s="100"/>
      <c r="B51" s="202"/>
      <c r="C51" s="100"/>
      <c r="D51" s="101"/>
      <c r="E51" s="101"/>
      <c r="F51" s="102"/>
      <c r="G51" s="103"/>
      <c r="H51" s="103"/>
      <c r="I51" s="100"/>
      <c r="J51" s="100"/>
      <c r="K51" s="100"/>
      <c r="L51" s="100"/>
      <c r="M51" s="100"/>
      <c r="N51" s="100"/>
    </row>
    <row r="52" spans="1:14" s="94" customFormat="1" x14ac:dyDescent="0.2">
      <c r="A52" s="100"/>
      <c r="B52" s="202"/>
      <c r="C52" s="100"/>
      <c r="D52" s="101"/>
      <c r="E52" s="101"/>
      <c r="F52" s="102"/>
      <c r="G52" s="103"/>
      <c r="H52" s="103"/>
      <c r="I52" s="100"/>
      <c r="J52" s="100"/>
      <c r="K52" s="100"/>
      <c r="L52" s="100"/>
      <c r="M52" s="100"/>
      <c r="N52" s="100"/>
    </row>
    <row r="53" spans="1:14" s="94" customFormat="1" x14ac:dyDescent="0.2">
      <c r="A53" s="100"/>
      <c r="B53" s="202"/>
      <c r="C53" s="100"/>
      <c r="D53" s="101"/>
      <c r="E53" s="101"/>
      <c r="F53" s="102"/>
      <c r="G53" s="103"/>
      <c r="H53" s="103"/>
      <c r="I53" s="100"/>
      <c r="J53" s="100"/>
      <c r="K53" s="100"/>
      <c r="L53" s="100"/>
      <c r="M53" s="100"/>
      <c r="N53" s="100"/>
    </row>
    <row r="54" spans="1:14" s="94" customFormat="1" x14ac:dyDescent="0.2">
      <c r="A54" s="100"/>
      <c r="B54" s="202"/>
      <c r="C54" s="100"/>
      <c r="D54" s="101"/>
      <c r="E54" s="101"/>
      <c r="F54" s="102"/>
      <c r="G54" s="103"/>
      <c r="H54" s="103"/>
      <c r="I54" s="100"/>
      <c r="J54" s="100"/>
      <c r="K54" s="100"/>
      <c r="L54" s="100"/>
      <c r="M54" s="100"/>
      <c r="N54" s="100"/>
    </row>
    <row r="55" spans="1:14" s="94" customFormat="1" x14ac:dyDescent="0.2">
      <c r="A55" s="100"/>
      <c r="B55" s="202"/>
      <c r="C55" s="100"/>
      <c r="D55" s="101"/>
      <c r="E55" s="101"/>
      <c r="F55" s="102"/>
      <c r="G55" s="103"/>
      <c r="H55" s="103"/>
      <c r="I55" s="100"/>
      <c r="J55" s="100"/>
      <c r="K55" s="100"/>
      <c r="L55" s="100"/>
      <c r="M55" s="100"/>
      <c r="N55" s="100"/>
    </row>
    <row r="56" spans="1:14" s="94" customFormat="1" x14ac:dyDescent="0.2">
      <c r="A56" s="100"/>
      <c r="B56" s="202"/>
      <c r="C56" s="100"/>
      <c r="D56" s="101"/>
      <c r="E56" s="101"/>
      <c r="F56" s="102"/>
      <c r="G56" s="103"/>
      <c r="H56" s="103"/>
      <c r="I56" s="100"/>
      <c r="J56" s="100"/>
      <c r="K56" s="100"/>
      <c r="L56" s="100"/>
      <c r="M56" s="100"/>
      <c r="N56" s="100"/>
    </row>
    <row r="57" spans="1:14" s="94" customFormat="1" x14ac:dyDescent="0.2">
      <c r="A57" s="100"/>
      <c r="B57" s="202"/>
      <c r="C57" s="100"/>
      <c r="D57" s="101"/>
      <c r="E57" s="101"/>
      <c r="F57" s="102"/>
      <c r="G57" s="103"/>
      <c r="H57" s="103"/>
      <c r="I57" s="100"/>
      <c r="J57" s="100"/>
      <c r="K57" s="100"/>
      <c r="L57" s="100"/>
      <c r="M57" s="100"/>
      <c r="N57" s="100"/>
    </row>
    <row r="58" spans="1:14" s="94" customFormat="1" x14ac:dyDescent="0.2">
      <c r="A58" s="100"/>
      <c r="B58" s="202"/>
      <c r="C58" s="100"/>
      <c r="D58" s="101"/>
      <c r="E58" s="101"/>
      <c r="F58" s="102"/>
      <c r="G58" s="103"/>
      <c r="H58" s="103"/>
      <c r="I58" s="100"/>
      <c r="J58" s="100"/>
      <c r="K58" s="100"/>
      <c r="L58" s="100"/>
      <c r="M58" s="100"/>
      <c r="N58" s="100"/>
    </row>
    <row r="59" spans="1:14" s="94" customFormat="1" x14ac:dyDescent="0.2">
      <c r="A59" s="100"/>
      <c r="B59" s="202"/>
      <c r="C59" s="100"/>
      <c r="D59" s="101"/>
      <c r="E59" s="101"/>
      <c r="F59" s="102"/>
      <c r="G59" s="103"/>
      <c r="H59" s="103"/>
      <c r="I59" s="100"/>
      <c r="J59" s="100"/>
      <c r="K59" s="100"/>
      <c r="L59" s="100"/>
      <c r="M59" s="100"/>
      <c r="N59" s="100"/>
    </row>
    <row r="60" spans="1:14" s="94" customFormat="1" x14ac:dyDescent="0.2">
      <c r="A60" s="100"/>
      <c r="B60" s="202"/>
      <c r="C60" s="100"/>
      <c r="D60" s="101"/>
      <c r="E60" s="101"/>
      <c r="F60" s="102"/>
      <c r="G60" s="103"/>
      <c r="H60" s="103"/>
      <c r="I60" s="100"/>
      <c r="J60" s="100"/>
      <c r="K60" s="100"/>
      <c r="L60" s="100"/>
      <c r="M60" s="100"/>
      <c r="N60" s="100"/>
    </row>
    <row r="61" spans="1:14" s="94" customFormat="1" x14ac:dyDescent="0.2">
      <c r="A61" s="100"/>
      <c r="B61" s="202"/>
      <c r="C61" s="100"/>
      <c r="D61" s="101"/>
      <c r="E61" s="101"/>
      <c r="F61" s="102"/>
      <c r="G61" s="103"/>
      <c r="H61" s="103"/>
      <c r="I61" s="100"/>
      <c r="J61" s="100"/>
      <c r="K61" s="100"/>
      <c r="L61" s="100"/>
      <c r="M61" s="100"/>
      <c r="N61" s="100"/>
    </row>
    <row r="62" spans="1:14" s="94" customFormat="1" x14ac:dyDescent="0.2">
      <c r="A62" s="100"/>
      <c r="B62" s="202"/>
      <c r="C62" s="100"/>
      <c r="D62" s="101"/>
      <c r="E62" s="101"/>
      <c r="F62" s="102"/>
      <c r="G62" s="103"/>
      <c r="H62" s="103"/>
      <c r="I62" s="100"/>
      <c r="J62" s="100"/>
      <c r="K62" s="100"/>
      <c r="L62" s="100"/>
      <c r="M62" s="100"/>
      <c r="N62" s="100"/>
    </row>
    <row r="63" spans="1:14" s="94" customFormat="1" x14ac:dyDescent="0.2">
      <c r="A63" s="100"/>
      <c r="B63" s="202"/>
      <c r="C63" s="100"/>
      <c r="D63" s="101"/>
      <c r="E63" s="101"/>
      <c r="F63" s="102"/>
      <c r="G63" s="103"/>
      <c r="H63" s="103"/>
      <c r="I63" s="100"/>
      <c r="J63" s="100"/>
      <c r="K63" s="100"/>
      <c r="L63" s="100"/>
      <c r="M63" s="100"/>
      <c r="N63" s="100"/>
    </row>
    <row r="64" spans="1:14" s="94" customFormat="1" x14ac:dyDescent="0.2">
      <c r="A64" s="100"/>
      <c r="B64" s="202"/>
      <c r="C64" s="100"/>
      <c r="D64" s="101"/>
      <c r="E64" s="101"/>
      <c r="F64" s="102"/>
      <c r="G64" s="103"/>
      <c r="H64" s="103"/>
      <c r="I64" s="100"/>
      <c r="J64" s="100"/>
      <c r="K64" s="100"/>
      <c r="L64" s="100"/>
      <c r="M64" s="100"/>
      <c r="N64" s="100"/>
    </row>
    <row r="65" spans="1:14" s="94" customFormat="1" x14ac:dyDescent="0.2">
      <c r="A65" s="100"/>
      <c r="B65" s="202"/>
      <c r="C65" s="100"/>
      <c r="D65" s="101"/>
      <c r="E65" s="101"/>
      <c r="F65" s="102"/>
      <c r="G65" s="103"/>
      <c r="H65" s="103"/>
      <c r="I65" s="100"/>
      <c r="J65" s="100"/>
      <c r="K65" s="100"/>
      <c r="L65" s="100"/>
      <c r="M65" s="100"/>
      <c r="N65" s="100"/>
    </row>
    <row r="66" spans="1:14" s="94" customFormat="1" x14ac:dyDescent="0.2">
      <c r="A66" s="100"/>
      <c r="B66" s="202"/>
      <c r="C66" s="100"/>
      <c r="D66" s="101"/>
      <c r="E66" s="101"/>
      <c r="F66" s="102"/>
      <c r="G66" s="103"/>
      <c r="H66" s="103"/>
      <c r="I66" s="100"/>
      <c r="J66" s="100"/>
      <c r="K66" s="100"/>
      <c r="L66" s="100"/>
      <c r="M66" s="100"/>
      <c r="N66" s="100"/>
    </row>
    <row r="67" spans="1:14" s="94" customFormat="1" x14ac:dyDescent="0.2">
      <c r="A67" s="100"/>
      <c r="B67" s="202"/>
      <c r="C67" s="100"/>
      <c r="D67" s="101"/>
      <c r="E67" s="101"/>
      <c r="F67" s="102"/>
      <c r="G67" s="103"/>
      <c r="H67" s="103"/>
      <c r="I67" s="100"/>
      <c r="J67" s="100"/>
      <c r="K67" s="100"/>
      <c r="L67" s="100"/>
      <c r="M67" s="100"/>
      <c r="N67" s="100"/>
    </row>
    <row r="68" spans="1:14" s="94" customFormat="1" x14ac:dyDescent="0.2">
      <c r="A68" s="100"/>
      <c r="B68" s="202"/>
      <c r="C68" s="100"/>
      <c r="D68" s="101"/>
      <c r="E68" s="101"/>
      <c r="F68" s="102"/>
      <c r="G68" s="103"/>
      <c r="H68" s="103"/>
      <c r="I68" s="100"/>
      <c r="J68" s="100"/>
      <c r="K68" s="100"/>
      <c r="L68" s="100"/>
      <c r="M68" s="100"/>
      <c r="N68" s="100"/>
    </row>
    <row r="69" spans="1:14" s="94" customFormat="1" x14ac:dyDescent="0.2">
      <c r="A69" s="100"/>
      <c r="B69" s="202"/>
      <c r="C69" s="100"/>
      <c r="D69" s="101"/>
      <c r="E69" s="101"/>
      <c r="F69" s="102"/>
      <c r="G69" s="103"/>
      <c r="H69" s="103"/>
      <c r="I69" s="100"/>
      <c r="J69" s="100"/>
      <c r="K69" s="100"/>
      <c r="L69" s="100"/>
      <c r="M69" s="100"/>
      <c r="N69" s="100"/>
    </row>
    <row r="70" spans="1:14" s="94" customFormat="1" x14ac:dyDescent="0.2">
      <c r="A70" s="100"/>
      <c r="B70" s="202"/>
      <c r="C70" s="100"/>
      <c r="D70" s="101"/>
      <c r="E70" s="101"/>
      <c r="F70" s="102"/>
      <c r="G70" s="103"/>
      <c r="H70" s="103"/>
      <c r="I70" s="100"/>
      <c r="J70" s="100"/>
      <c r="K70" s="100"/>
      <c r="L70" s="100"/>
      <c r="M70" s="100"/>
      <c r="N70" s="100"/>
    </row>
    <row r="71" spans="1:14" s="94" customFormat="1" x14ac:dyDescent="0.2">
      <c r="A71" s="100"/>
      <c r="B71" s="202"/>
      <c r="C71" s="100"/>
      <c r="D71" s="101"/>
      <c r="E71" s="101"/>
      <c r="F71" s="102"/>
      <c r="G71" s="103"/>
      <c r="H71" s="103"/>
      <c r="I71" s="100"/>
      <c r="J71" s="100"/>
      <c r="K71" s="100"/>
      <c r="L71" s="100"/>
      <c r="M71" s="100"/>
      <c r="N71" s="100"/>
    </row>
    <row r="72" spans="1:14" s="94" customFormat="1" x14ac:dyDescent="0.2">
      <c r="A72" s="100"/>
      <c r="B72" s="202"/>
      <c r="C72" s="100"/>
      <c r="D72" s="101"/>
      <c r="E72" s="101"/>
      <c r="F72" s="102"/>
      <c r="G72" s="103"/>
      <c r="H72" s="103"/>
      <c r="I72" s="100"/>
      <c r="J72" s="100"/>
      <c r="K72" s="100"/>
      <c r="L72" s="100"/>
      <c r="M72" s="100"/>
      <c r="N72" s="100"/>
    </row>
    <row r="73" spans="1:14" s="94" customFormat="1" x14ac:dyDescent="0.2">
      <c r="A73" s="100"/>
      <c r="B73" s="202"/>
      <c r="C73" s="100"/>
      <c r="D73" s="101"/>
      <c r="E73" s="101"/>
      <c r="F73" s="102"/>
      <c r="G73" s="103"/>
      <c r="H73" s="103"/>
      <c r="I73" s="100"/>
      <c r="J73" s="100"/>
      <c r="K73" s="100"/>
      <c r="L73" s="100"/>
      <c r="M73" s="100"/>
      <c r="N73" s="100"/>
    </row>
    <row r="74" spans="1:14" s="94" customFormat="1" x14ac:dyDescent="0.2">
      <c r="A74" s="100"/>
      <c r="B74" s="202"/>
      <c r="C74" s="100"/>
      <c r="D74" s="101"/>
      <c r="E74" s="101"/>
      <c r="F74" s="102"/>
      <c r="G74" s="103"/>
      <c r="H74" s="103"/>
      <c r="I74" s="100"/>
      <c r="J74" s="100"/>
      <c r="K74" s="100"/>
      <c r="L74" s="100"/>
      <c r="M74" s="100"/>
      <c r="N74" s="100"/>
    </row>
    <row r="75" spans="1:14" s="94" customFormat="1" x14ac:dyDescent="0.2">
      <c r="A75" s="100"/>
      <c r="B75" s="202"/>
      <c r="C75" s="100"/>
      <c r="D75" s="101"/>
      <c r="E75" s="101"/>
      <c r="F75" s="102"/>
      <c r="G75" s="103"/>
      <c r="H75" s="103"/>
      <c r="I75" s="100"/>
      <c r="J75" s="100"/>
      <c r="K75" s="100"/>
      <c r="L75" s="100"/>
      <c r="M75" s="100"/>
      <c r="N75" s="100"/>
    </row>
    <row r="76" spans="1:14" s="94" customFormat="1" x14ac:dyDescent="0.2">
      <c r="A76" s="100"/>
      <c r="B76" s="202"/>
      <c r="C76" s="100"/>
      <c r="D76" s="101"/>
      <c r="E76" s="101"/>
      <c r="F76" s="102"/>
      <c r="G76" s="103"/>
      <c r="H76" s="103"/>
      <c r="I76" s="100"/>
      <c r="J76" s="100"/>
      <c r="K76" s="100"/>
      <c r="L76" s="100"/>
      <c r="M76" s="100"/>
      <c r="N76" s="100"/>
    </row>
    <row r="77" spans="1:14" s="94" customFormat="1" x14ac:dyDescent="0.2">
      <c r="A77" s="100"/>
      <c r="B77" s="202"/>
      <c r="C77" s="100"/>
      <c r="D77" s="101"/>
      <c r="E77" s="101"/>
      <c r="F77" s="102"/>
      <c r="G77" s="103"/>
      <c r="H77" s="103"/>
      <c r="I77" s="100"/>
      <c r="J77" s="100"/>
      <c r="K77" s="100"/>
      <c r="L77" s="100"/>
      <c r="M77" s="100"/>
      <c r="N77" s="100"/>
    </row>
    <row r="78" spans="1:14" s="94" customFormat="1" x14ac:dyDescent="0.2">
      <c r="A78" s="100"/>
      <c r="B78" s="202"/>
      <c r="C78" s="100"/>
      <c r="D78" s="101"/>
      <c r="E78" s="101"/>
      <c r="F78" s="102"/>
      <c r="G78" s="103"/>
      <c r="H78" s="103"/>
      <c r="I78" s="100"/>
      <c r="J78" s="100"/>
      <c r="K78" s="100"/>
      <c r="L78" s="100"/>
      <c r="M78" s="100"/>
      <c r="N78" s="100"/>
    </row>
    <row r="79" spans="1:14" s="94" customFormat="1" x14ac:dyDescent="0.2">
      <c r="A79" s="100"/>
      <c r="B79" s="202"/>
      <c r="C79" s="100"/>
      <c r="D79" s="101"/>
      <c r="E79" s="101"/>
      <c r="F79" s="102"/>
      <c r="G79" s="103"/>
      <c r="H79" s="103"/>
      <c r="I79" s="100"/>
      <c r="J79" s="100"/>
      <c r="K79" s="100"/>
      <c r="L79" s="100"/>
      <c r="M79" s="100"/>
      <c r="N79" s="100"/>
    </row>
    <row r="80" spans="1:14" s="94" customFormat="1" x14ac:dyDescent="0.2">
      <c r="A80" s="100"/>
      <c r="B80" s="202"/>
      <c r="C80" s="100"/>
      <c r="D80" s="101"/>
      <c r="E80" s="101"/>
      <c r="F80" s="102"/>
      <c r="G80" s="103"/>
      <c r="H80" s="103"/>
      <c r="I80" s="100"/>
      <c r="J80" s="100"/>
      <c r="K80" s="100"/>
      <c r="L80" s="100"/>
      <c r="M80" s="100"/>
      <c r="N80" s="100"/>
    </row>
    <row r="81" spans="1:14" s="94" customFormat="1" x14ac:dyDescent="0.2">
      <c r="A81" s="100"/>
      <c r="B81" s="202"/>
      <c r="C81" s="100"/>
      <c r="D81" s="101"/>
      <c r="E81" s="101"/>
      <c r="F81" s="102"/>
      <c r="G81" s="103"/>
      <c r="H81" s="103"/>
      <c r="I81" s="100"/>
      <c r="J81" s="100"/>
      <c r="K81" s="100"/>
      <c r="L81" s="100"/>
      <c r="M81" s="100"/>
      <c r="N81" s="100"/>
    </row>
    <row r="82" spans="1:14" s="94" customFormat="1" x14ac:dyDescent="0.2">
      <c r="A82" s="100"/>
      <c r="B82" s="202"/>
      <c r="C82" s="100"/>
      <c r="D82" s="101"/>
      <c r="E82" s="101"/>
      <c r="F82" s="102"/>
      <c r="G82" s="103"/>
      <c r="H82" s="103"/>
      <c r="I82" s="100"/>
      <c r="J82" s="100"/>
      <c r="K82" s="100"/>
      <c r="L82" s="100"/>
      <c r="M82" s="100"/>
      <c r="N82" s="100"/>
    </row>
    <row r="83" spans="1:14" s="94" customFormat="1" x14ac:dyDescent="0.2">
      <c r="A83" s="100"/>
      <c r="B83" s="202"/>
      <c r="C83" s="100"/>
      <c r="D83" s="101"/>
      <c r="E83" s="101"/>
      <c r="F83" s="102"/>
      <c r="G83" s="103"/>
      <c r="H83" s="103"/>
      <c r="I83" s="100"/>
      <c r="J83" s="100"/>
      <c r="K83" s="100"/>
      <c r="L83" s="100"/>
      <c r="M83" s="100"/>
      <c r="N83" s="100"/>
    </row>
    <row r="84" spans="1:14" s="94" customFormat="1" x14ac:dyDescent="0.2">
      <c r="A84" s="100"/>
      <c r="B84" s="202"/>
      <c r="C84" s="100"/>
      <c r="D84" s="101"/>
      <c r="E84" s="101"/>
      <c r="F84" s="102"/>
      <c r="G84" s="103"/>
      <c r="H84" s="103"/>
      <c r="I84" s="100"/>
      <c r="J84" s="100"/>
      <c r="K84" s="100"/>
      <c r="L84" s="100"/>
      <c r="M84" s="100"/>
      <c r="N84" s="100"/>
    </row>
    <row r="85" spans="1:14" s="94" customFormat="1" x14ac:dyDescent="0.2">
      <c r="A85" s="100"/>
      <c r="B85" s="202"/>
      <c r="C85" s="100"/>
      <c r="D85" s="101"/>
      <c r="E85" s="101"/>
      <c r="F85" s="102"/>
      <c r="G85" s="103"/>
      <c r="H85" s="103"/>
      <c r="I85" s="100"/>
      <c r="J85" s="100"/>
      <c r="K85" s="100"/>
      <c r="L85" s="100"/>
      <c r="M85" s="100"/>
      <c r="N85" s="100"/>
    </row>
  </sheetData>
  <mergeCells count="3">
    <mergeCell ref="F3:H3"/>
    <mergeCell ref="F6:H6"/>
    <mergeCell ref="I11:I12"/>
  </mergeCells>
  <conditionalFormatting sqref="G10:H10">
    <cfRule type="expression" dxfId="0" priority="15">
      <formula>AND(#REF!=FALSE,$D10&lt;&gt;"P C Sum",$D10&lt;&gt;"PC Sum",$D10&lt;&gt;"P Sum",$D10&lt;&gt;"Prov Sum")</formula>
    </cfRule>
  </conditionalFormatting>
  <pageMargins left="0.43307086614173229" right="0.31496062992125984" top="0.43307086614173229" bottom="0.62992125984251968" header="0.35433070866141736" footer="0.31496062992125984"/>
  <pageSetup paperSize="9" scale="83" firstPageNumber="31" orientation="portrait" r:id="rId1"/>
  <headerFooter alignWithMargins="0">
    <oddHeader xml:space="preserve">&amp;R&amp;"Arial,Bold Italic"
</oddHeader>
    <oddFooter>&amp;L&amp;"Arial,Bold"&amp;8_______________________________________________________________________________________________________________________
ZNT 4198/17T Standard Quotation Document Ver. 2019-09-02&amp;C&amp;"Arial,Bold"&amp;9C&amp;P</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6</vt:i4>
      </vt:variant>
      <vt:variant>
        <vt:lpstr>Named Ranges</vt:lpstr>
      </vt:variant>
      <vt:variant>
        <vt:i4>8</vt:i4>
      </vt:variant>
    </vt:vector>
  </HeadingPairs>
  <TitlesOfParts>
    <vt:vector size="14" baseType="lpstr">
      <vt:lpstr>P52-2 BoQ</vt:lpstr>
      <vt:lpstr>A</vt:lpstr>
      <vt:lpstr>Sch F</vt:lpstr>
      <vt:lpstr>Sch E</vt:lpstr>
      <vt:lpstr>Summary</vt:lpstr>
      <vt:lpstr>Sch D</vt:lpstr>
      <vt:lpstr>A!Print_Area</vt:lpstr>
      <vt:lpstr>'P52-2 BoQ'!Print_Area</vt:lpstr>
      <vt:lpstr>'Sch D'!Print_Area</vt:lpstr>
      <vt:lpstr>'Sch E'!Print_Area</vt:lpstr>
      <vt:lpstr>'Sch F'!Print_Area</vt:lpstr>
      <vt:lpstr>Summary!Print_Area</vt:lpstr>
      <vt:lpstr>'P52-2 BoQ'!Print_Titles</vt:lpstr>
      <vt:lpstr>'Sch E'!Print_Titles</vt:lpstr>
    </vt:vector>
  </TitlesOfParts>
  <Manager/>
  <Company>Ninham Shand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Tjaart vd Walt</dc:creator>
  <cp:keywords/>
  <dc:description/>
  <cp:lastModifiedBy>Njabulo Vezi</cp:lastModifiedBy>
  <cp:revision/>
  <dcterms:created xsi:type="dcterms:W3CDTF">2002-10-04T09:45:02Z</dcterms:created>
  <dcterms:modified xsi:type="dcterms:W3CDTF">2023-11-01T11:39:47Z</dcterms:modified>
  <cp:category/>
  <cp:contentStatus/>
</cp:coreProperties>
</file>